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<sst xmlns="http://schemas.openxmlformats.org/spreadsheetml/2006/main" count="214" uniqueCount="120">
  <si>
    <t>Miesięczny koszt utrzymania</t>
  </si>
  <si>
    <t>Paliwo / mc</t>
  </si>
  <si>
    <t>Koszt 1km</t>
  </si>
  <si>
    <t>Paliwo / km</t>
  </si>
  <si>
    <t>km / mc</t>
  </si>
  <si>
    <t>M-cy</t>
  </si>
  <si>
    <r>
      <t>P</t>
    </r>
    <r>
      <rPr>
        <b/>
        <sz val="10"/>
        <rFont val="Arial CE"/>
        <family val="0"/>
      </rPr>
      <t>aliwo</t>
    </r>
  </si>
  <si>
    <t>Śr. spal.</t>
  </si>
  <si>
    <t>Przebieg</t>
  </si>
  <si>
    <t>Wydatek</t>
  </si>
  <si>
    <t>Koszt</t>
  </si>
  <si>
    <t>Data</t>
  </si>
  <si>
    <t>zł/litr</t>
  </si>
  <si>
    <t>Litrów</t>
  </si>
  <si>
    <t>km</t>
  </si>
  <si>
    <t>l/100km</t>
  </si>
  <si>
    <t>Rejestracja</t>
  </si>
  <si>
    <t>Czynsz miejsca parkingowego</t>
  </si>
  <si>
    <t>http://members.chello.pl/r.wicik/</t>
  </si>
  <si>
    <r>
      <t>U</t>
    </r>
    <r>
      <rPr>
        <sz val="10"/>
        <rFont val="Arial CE"/>
        <family val="0"/>
      </rPr>
      <t>trata wartości U=Z-S</t>
    </r>
  </si>
  <si>
    <t>Utrata na wartości</t>
  </si>
  <si>
    <t>Eksploatacja bieżąca</t>
  </si>
  <si>
    <t>Paliwo</t>
  </si>
  <si>
    <t>Ubezpieczenie</t>
  </si>
  <si>
    <t>Całkowity koszt utrzymania</t>
  </si>
  <si>
    <t>Zmiana kół lato -&gt; zima</t>
  </si>
  <si>
    <t>Płyn do spryskiwaczy</t>
  </si>
  <si>
    <t>Myjnia</t>
  </si>
  <si>
    <t>Odmrażacz do szyb</t>
  </si>
  <si>
    <t>Zmiana kół zima -&gt; lato</t>
  </si>
  <si>
    <t>Ekspl / mc</t>
  </si>
  <si>
    <t>Ekspl / km</t>
  </si>
  <si>
    <r>
      <t>C</t>
    </r>
    <r>
      <rPr>
        <sz val="10"/>
        <rFont val="Arial CE"/>
        <family val="0"/>
      </rPr>
      <t>ałkowity koszt utrzymania C=U+E+P</t>
    </r>
  </si>
  <si>
    <r>
      <t>E</t>
    </r>
    <r>
      <rPr>
        <sz val="10"/>
        <rFont val="Arial CE"/>
        <family val="0"/>
      </rPr>
      <t>ksploatacja bieżąca</t>
    </r>
  </si>
  <si>
    <t>Dywaniki i inne gratisy od dilera</t>
  </si>
  <si>
    <t>Pierwsze tankowanie 49.19x4.55zł</t>
  </si>
  <si>
    <t>Karta pojazdu</t>
  </si>
  <si>
    <t>Termometr samochodowy</t>
  </si>
  <si>
    <t>Opony zimowe Nokian WR 185/60R15</t>
  </si>
  <si>
    <t>Zapach "choinka"</t>
  </si>
  <si>
    <t>Zmiana opon lato --&gt; zima</t>
  </si>
  <si>
    <t>Wyważenie kół</t>
  </si>
  <si>
    <t>Klin pod koła</t>
  </si>
  <si>
    <t>Apteczka</t>
  </si>
  <si>
    <t>Alufelgi Alcar Enzo X (6,5x15" ET40 4x114,3)</t>
  </si>
  <si>
    <t xml:space="preserve">Montaż opon na alufelgach </t>
  </si>
  <si>
    <t>Szczotka do odśnieżania i mycia</t>
  </si>
  <si>
    <t>Żarówka 5W5</t>
  </si>
  <si>
    <t>Belki bagażnika Automaxi Supra 8</t>
  </si>
  <si>
    <t>Uchwyty do rowerów</t>
  </si>
  <si>
    <t>Podłokietnik</t>
  </si>
  <si>
    <t>Lepki klubowe pod tablice rejestracyjne</t>
  </si>
  <si>
    <t>Szampon do mycia karoserii z woskiem</t>
  </si>
  <si>
    <t>Skóra na kierownicę</t>
  </si>
  <si>
    <t>Chlapacze 4, kołki i wkręty, montaż samodzielny</t>
  </si>
  <si>
    <t>Pióro wycieraczki prawej</t>
  </si>
  <si>
    <t>Smar miedziany</t>
  </si>
  <si>
    <t>Chusteczki do czyszczenia kokpitu</t>
  </si>
  <si>
    <t>2 żarówki H7 i 1 świateł postojowych</t>
  </si>
  <si>
    <t>Wymiana w ASO klocków hamulcowych</t>
  </si>
  <si>
    <t>Paliwo na drogę po odbiór auta z ASO w Gdyni</t>
  </si>
  <si>
    <t>2 opony zimowe Barum Polaris 2 185/60R15</t>
  </si>
  <si>
    <t>Litr płynu chłodniczego na dolewkę (Castrol zielony)</t>
  </si>
  <si>
    <t>Montaż i wyważanie 2 opon zimowych</t>
  </si>
  <si>
    <t>Klamka wewnętrzna lewa</t>
  </si>
  <si>
    <t>Zapinki do tapicerki bagażnika</t>
  </si>
  <si>
    <t>Żarówka podświetlenia tablicy rejestracyjnej</t>
  </si>
  <si>
    <t>Olej przekładniowy 75W90</t>
  </si>
  <si>
    <t>Wymiana żarówki H7 i ustawienie świateł</t>
  </si>
  <si>
    <t>Spray do czyszczenia kokpitu</t>
  </si>
  <si>
    <t>Szczotka ze skrobaczką</t>
  </si>
  <si>
    <t>Żarówka H7</t>
  </si>
  <si>
    <t>Pióra wycieraczek</t>
  </si>
  <si>
    <t>Wosk</t>
  </si>
  <si>
    <t>Winiety, parkingi, autostrady, mosty</t>
  </si>
  <si>
    <t>STP do czyszczenia wtryskiwaczy (czarne)</t>
  </si>
  <si>
    <t>Kabel do radia: mini-ISO/mini-Jack</t>
  </si>
  <si>
    <t>Przegląd w stacji diagnostycznej</t>
  </si>
  <si>
    <t>Wycieraczki Motgum</t>
  </si>
  <si>
    <t>Dywanik gumowy</t>
  </si>
  <si>
    <t>Wyważanie kół</t>
  </si>
  <si>
    <t>Wymiana wentyla</t>
  </si>
  <si>
    <t>Bateria do kluczyka (CR1620)</t>
  </si>
  <si>
    <t>Żarówki świateł postojowych</t>
  </si>
  <si>
    <t>Chevrolet Lacetti 1.6 2006 r.</t>
  </si>
  <si>
    <r>
      <t xml:space="preserve">Koszt </t>
    </r>
    <r>
      <rPr>
        <u val="single"/>
        <sz val="10"/>
        <rFont val="Arial CE"/>
        <family val="0"/>
      </rPr>
      <t>Z</t>
    </r>
    <r>
      <rPr>
        <sz val="10"/>
        <rFont val="Arial CE"/>
        <family val="0"/>
      </rPr>
      <t>akupu (po upuście 7000zł)</t>
    </r>
  </si>
  <si>
    <t>Suma wydatków na ubezpieczenie i parkowanie</t>
  </si>
  <si>
    <t>Suma wydatków bez ubepieczenia i parkowania</t>
  </si>
  <si>
    <t>Ubezpieczenie i parkowanie</t>
  </si>
  <si>
    <t>STP do wtryskiwaczy</t>
  </si>
  <si>
    <t>Wymiana paska klinowego i napinacza</t>
  </si>
  <si>
    <t>Wyważanie i zmiana kół lato -&gt; zima</t>
  </si>
  <si>
    <t>Diagnostyka i czyszczenie EGR</t>
  </si>
  <si>
    <t>Hak z montażem + przegląd</t>
  </si>
  <si>
    <t>Wymiana napędu rozrządu z pompą wody, olej 5W50, filtry</t>
  </si>
  <si>
    <t>Przegląd w ASO, olej GM 5W30, filtr kabiny, odgrzybianie klimy</t>
  </si>
  <si>
    <t>Przegląd w ASO, olej GM 5W30, filtr kabiny, płyn hamulcowy, świece</t>
  </si>
  <si>
    <t>Przegląd w ASO, olej GM 5W30, filtry: pow. kab. paliwa, płyn chłodz.</t>
  </si>
  <si>
    <t>Olej 5W50, filtry, świece, płyn hamulc., olej w skrzyni, reg.h.ręcznego</t>
  </si>
  <si>
    <t>Bezpieczniki</t>
  </si>
  <si>
    <t>Olej 5W50, filtry, klocki tylne, żarówka H7</t>
  </si>
  <si>
    <t>Przegląd techniczny w SKP</t>
  </si>
  <si>
    <t>Zapach</t>
  </si>
  <si>
    <t>Lakier zaprawkowy</t>
  </si>
  <si>
    <t>Motip do koserwacji podwozia</t>
  </si>
  <si>
    <t>Poszukiwanie dziury w całym kole</t>
  </si>
  <si>
    <t>Dywaniki gumowe</t>
  </si>
  <si>
    <t>Płyn chłodzący</t>
  </si>
  <si>
    <t>Myjna</t>
  </si>
  <si>
    <t xml:space="preserve">Łatanie opony, wyważanie i zmiana kół zima -&gt; lato </t>
  </si>
  <si>
    <t>Wymiana oleju Mobil1 5W50</t>
  </si>
  <si>
    <t>Sworzeń wahacza prawy, zbieżność, uzup. czynnika klimy, filtr kabiny</t>
  </si>
  <si>
    <t>Przegląd w SKP</t>
  </si>
  <si>
    <t>Żarówki H7</t>
  </si>
  <si>
    <t>Naprawa panelu sterowania nawiewem i klimą</t>
  </si>
  <si>
    <t>Wymiana klocków ham. z przodu i łożyska prawego koła</t>
  </si>
  <si>
    <r>
      <t xml:space="preserve">Wartość </t>
    </r>
    <r>
      <rPr>
        <u val="single"/>
        <sz val="10"/>
        <rFont val="Arial CE"/>
        <family val="0"/>
      </rPr>
      <t>S</t>
    </r>
    <r>
      <rPr>
        <sz val="10"/>
        <rFont val="Arial CE"/>
        <family val="0"/>
      </rPr>
      <t>przedaży (z upustem za lojalność)</t>
    </r>
  </si>
  <si>
    <t>Sprzedaż alufelg</t>
  </si>
  <si>
    <t>Belki bagażnika</t>
  </si>
  <si>
    <t>Ubezpieczenie (961,20 - zwrot składki)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</si>
</sst>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/mm/dd"/>
    <numFmt numFmtId="166" formatCode="#,##0.00_ ;\-#,##0.00\ "/>
    <numFmt numFmtId="167" formatCode="0.00;[Red]0.00"/>
    <numFmt numFmtId="168" formatCode="yyyy/mm/dd;@"/>
    <numFmt numFmtId="169" formatCode="0.0%"/>
    <numFmt numFmtId="170" formatCode="[$-415]d\ mmmm\ yyyy"/>
    <numFmt numFmtId="171" formatCode="[$-415]d\ mmm;@"/>
  </numFmts>
  <fonts count="28">
    <font>
      <sz val="10"/>
      <name val="Arial"/>
      <family val="0"/>
    </font>
    <font>
      <sz val="10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21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164" fontId="3" fillId="24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4" fillId="4" borderId="12" xfId="0" applyNumberFormat="1" applyFont="1" applyFill="1" applyBorder="1" applyAlignment="1">
      <alignment horizontal="left"/>
    </xf>
    <xf numFmtId="164" fontId="1" fillId="4" borderId="13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49" fontId="1" fillId="4" borderId="17" xfId="0" applyNumberFormat="1" applyFont="1" applyFill="1" applyBorder="1" applyAlignment="1">
      <alignment/>
    </xf>
    <xf numFmtId="164" fontId="3" fillId="24" borderId="17" xfId="0" applyNumberFormat="1" applyFont="1" applyFill="1" applyBorder="1" applyAlignment="1">
      <alignment/>
    </xf>
    <xf numFmtId="164" fontId="5" fillId="24" borderId="18" xfId="0" applyNumberFormat="1" applyFont="1" applyFill="1" applyBorder="1" applyAlignment="1">
      <alignment horizontal="right"/>
    </xf>
    <xf numFmtId="165" fontId="1" fillId="4" borderId="19" xfId="0" applyNumberFormat="1" applyFont="1" applyFill="1" applyBorder="1" applyAlignment="1">
      <alignment horizontal="center"/>
    </xf>
    <xf numFmtId="164" fontId="5" fillId="24" borderId="17" xfId="0" applyNumberFormat="1" applyFont="1" applyFill="1" applyBorder="1" applyAlignment="1">
      <alignment/>
    </xf>
    <xf numFmtId="164" fontId="3" fillId="24" borderId="20" xfId="0" applyNumberFormat="1" applyFont="1" applyFill="1" applyBorder="1" applyAlignment="1">
      <alignment/>
    </xf>
    <xf numFmtId="49" fontId="1" fillId="4" borderId="21" xfId="0" applyNumberFormat="1" applyFont="1" applyFill="1" applyBorder="1" applyAlignment="1">
      <alignment/>
    </xf>
    <xf numFmtId="164" fontId="5" fillId="24" borderId="21" xfId="0" applyNumberFormat="1" applyFont="1" applyFill="1" applyBorder="1" applyAlignment="1">
      <alignment/>
    </xf>
    <xf numFmtId="165" fontId="1" fillId="4" borderId="22" xfId="0" applyNumberFormat="1" applyFont="1" applyFill="1" applyBorder="1" applyAlignment="1">
      <alignment horizontal="center"/>
    </xf>
    <xf numFmtId="164" fontId="3" fillId="24" borderId="23" xfId="0" applyNumberFormat="1" applyFont="1" applyFill="1" applyBorder="1" applyAlignment="1">
      <alignment/>
    </xf>
    <xf numFmtId="2" fontId="1" fillId="4" borderId="24" xfId="0" applyNumberFormat="1" applyFont="1" applyFill="1" applyBorder="1" applyAlignment="1">
      <alignment horizontal="center"/>
    </xf>
    <xf numFmtId="3" fontId="3" fillId="24" borderId="25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3" fillId="24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24" borderId="10" xfId="42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3" fontId="3" fillId="24" borderId="27" xfId="0" applyNumberFormat="1" applyFont="1" applyFill="1" applyBorder="1" applyAlignment="1">
      <alignment/>
    </xf>
    <xf numFmtId="2" fontId="3" fillId="24" borderId="17" xfId="0" applyNumberFormat="1" applyFont="1" applyFill="1" applyBorder="1" applyAlignment="1">
      <alignment horizontal="center"/>
    </xf>
    <xf numFmtId="3" fontId="1" fillId="4" borderId="28" xfId="0" applyNumberFormat="1" applyFont="1" applyFill="1" applyBorder="1" applyAlignment="1">
      <alignment horizontal="center"/>
    </xf>
    <xf numFmtId="164" fontId="1" fillId="4" borderId="26" xfId="0" applyNumberFormat="1" applyFont="1" applyFill="1" applyBorder="1" applyAlignment="1">
      <alignment horizontal="center"/>
    </xf>
    <xf numFmtId="165" fontId="1" fillId="4" borderId="28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2" fontId="1" fillId="4" borderId="28" xfId="0" applyNumberFormat="1" applyFont="1" applyFill="1" applyBorder="1" applyAlignment="1">
      <alignment horizontal="center"/>
    </xf>
    <xf numFmtId="3" fontId="1" fillId="4" borderId="29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/>
    </xf>
    <xf numFmtId="49" fontId="1" fillId="0" borderId="31" xfId="0" applyNumberFormat="1" applyFont="1" applyBorder="1" applyAlignment="1">
      <alignment/>
    </xf>
    <xf numFmtId="0" fontId="1" fillId="0" borderId="32" xfId="0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9" fontId="1" fillId="0" borderId="33" xfId="0" applyNumberFormat="1" applyFont="1" applyFill="1" applyBorder="1" applyAlignment="1">
      <alignment/>
    </xf>
    <xf numFmtId="2" fontId="3" fillId="4" borderId="10" xfId="0" applyNumberFormat="1" applyFont="1" applyFill="1" applyBorder="1" applyAlignment="1">
      <alignment horizontal="center"/>
    </xf>
    <xf numFmtId="165" fontId="3" fillId="4" borderId="26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167" fontId="1" fillId="0" borderId="31" xfId="0" applyNumberFormat="1" applyFont="1" applyBorder="1" applyAlignment="1">
      <alignment/>
    </xf>
    <xf numFmtId="164" fontId="1" fillId="0" borderId="31" xfId="60" applyNumberFormat="1" applyFont="1" applyBorder="1" applyAlignment="1">
      <alignment/>
    </xf>
    <xf numFmtId="7" fontId="1" fillId="0" borderId="31" xfId="60" applyNumberFormat="1" applyFont="1" applyBorder="1" applyAlignment="1">
      <alignment/>
    </xf>
    <xf numFmtId="49" fontId="1" fillId="0" borderId="34" xfId="0" applyNumberFormat="1" applyFont="1" applyFill="1" applyBorder="1" applyAlignment="1">
      <alignment/>
    </xf>
    <xf numFmtId="164" fontId="1" fillId="0" borderId="12" xfId="60" applyNumberFormat="1" applyFont="1" applyBorder="1" applyAlignment="1">
      <alignment/>
    </xf>
    <xf numFmtId="164" fontId="1" fillId="25" borderId="20" xfId="60" applyNumberFormat="1" applyFont="1" applyFill="1" applyBorder="1" applyAlignment="1">
      <alignment/>
    </xf>
    <xf numFmtId="164" fontId="1" fillId="0" borderId="20" xfId="60" applyNumberFormat="1" applyFont="1" applyBorder="1" applyAlignment="1">
      <alignment/>
    </xf>
    <xf numFmtId="164" fontId="0" fillId="0" borderId="20" xfId="60" applyNumberFormat="1" applyFont="1" applyBorder="1" applyAlignment="1">
      <alignment/>
    </xf>
    <xf numFmtId="164" fontId="1" fillId="0" borderId="15" xfId="60" applyNumberFormat="1" applyFont="1" applyFill="1" applyBorder="1" applyAlignment="1">
      <alignment/>
    </xf>
    <xf numFmtId="164" fontId="0" fillId="0" borderId="0" xfId="0" applyNumberFormat="1" applyAlignment="1">
      <alignment/>
    </xf>
    <xf numFmtId="3" fontId="3" fillId="24" borderId="35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64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1" xfId="0" applyBorder="1" applyAlignment="1">
      <alignment/>
    </xf>
    <xf numFmtId="169" fontId="1" fillId="0" borderId="15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169" fontId="1" fillId="0" borderId="33" xfId="0" applyNumberFormat="1" applyFont="1" applyBorder="1" applyAlignment="1">
      <alignment/>
    </xf>
    <xf numFmtId="169" fontId="1" fillId="0" borderId="3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49" fontId="1" fillId="4" borderId="40" xfId="0" applyNumberFormat="1" applyFont="1" applyFill="1" applyBorder="1" applyAlignment="1">
      <alignment/>
    </xf>
    <xf numFmtId="49" fontId="2" fillId="4" borderId="41" xfId="0" applyNumberFormat="1" applyFont="1" applyFill="1" applyBorder="1" applyAlignment="1">
      <alignment/>
    </xf>
    <xf numFmtId="164" fontId="7" fillId="0" borderId="0" xfId="44" applyNumberFormat="1" applyBorder="1" applyAlignment="1" applyProtection="1">
      <alignment/>
      <protection/>
    </xf>
    <xf numFmtId="44" fontId="3" fillId="0" borderId="0" xfId="60" applyFont="1" applyBorder="1" applyAlignment="1">
      <alignment/>
    </xf>
    <xf numFmtId="49" fontId="2" fillId="4" borderId="42" xfId="0" applyNumberFormat="1" applyFont="1" applyFill="1" applyBorder="1" applyAlignment="1">
      <alignment/>
    </xf>
    <xf numFmtId="169" fontId="1" fillId="0" borderId="0" xfId="0" applyNumberFormat="1" applyFont="1" applyBorder="1" applyAlignment="1">
      <alignment horizontal="center"/>
    </xf>
    <xf numFmtId="171" fontId="1" fillId="0" borderId="19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169" fontId="1" fillId="0" borderId="4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9" fontId="1" fillId="24" borderId="25" xfId="0" applyNumberFormat="1" applyFont="1" applyFill="1" applyBorder="1" applyAlignment="1">
      <alignment horizontal="right"/>
    </xf>
    <xf numFmtId="49" fontId="1" fillId="4" borderId="28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49" fontId="1" fillId="4" borderId="45" xfId="0" applyNumberFormat="1" applyFont="1" applyFill="1" applyBorder="1" applyAlignment="1">
      <alignment/>
    </xf>
    <xf numFmtId="164" fontId="3" fillId="24" borderId="46" xfId="0" applyNumberFormat="1" applyFont="1" applyFill="1" applyBorder="1" applyAlignment="1">
      <alignment/>
    </xf>
    <xf numFmtId="49" fontId="1" fillId="4" borderId="22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3" fontId="3" fillId="0" borderId="0" xfId="42" applyNumberFormat="1" applyFont="1" applyFill="1" applyBorder="1" applyAlignment="1">
      <alignment horizontal="right"/>
    </xf>
    <xf numFmtId="169" fontId="2" fillId="4" borderId="26" xfId="0" applyNumberFormat="1" applyFont="1" applyFill="1" applyBorder="1" applyAlignment="1">
      <alignment horizontal="left"/>
    </xf>
    <xf numFmtId="164" fontId="0" fillId="7" borderId="0" xfId="60" applyNumberFormat="1" applyFont="1" applyFill="1" applyAlignment="1">
      <alignment/>
    </xf>
    <xf numFmtId="164" fontId="1" fillId="25" borderId="12" xfId="60" applyNumberFormat="1" applyFont="1" applyFill="1" applyBorder="1" applyAlignment="1">
      <alignment/>
    </xf>
    <xf numFmtId="3" fontId="1" fillId="20" borderId="31" xfId="0" applyNumberFormat="1" applyFont="1" applyFill="1" applyBorder="1" applyAlignment="1">
      <alignment/>
    </xf>
    <xf numFmtId="164" fontId="1" fillId="24" borderId="47" xfId="6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164" fontId="1" fillId="0" borderId="48" xfId="6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164" fontId="1" fillId="0" borderId="15" xfId="60" applyNumberFormat="1" applyFont="1" applyBorder="1" applyAlignment="1">
      <alignment/>
    </xf>
    <xf numFmtId="164" fontId="1" fillId="0" borderId="12" xfId="60" applyNumberFormat="1" applyFont="1" applyFill="1" applyBorder="1" applyAlignment="1">
      <alignment/>
    </xf>
    <xf numFmtId="3" fontId="9" fillId="0" borderId="31" xfId="0" applyNumberFormat="1" applyFont="1" applyBorder="1" applyAlignment="1">
      <alignment/>
    </xf>
    <xf numFmtId="164" fontId="0" fillId="0" borderId="36" xfId="60" applyNumberFormat="1" applyFont="1" applyBorder="1" applyAlignment="1">
      <alignment/>
    </xf>
    <xf numFmtId="0" fontId="0" fillId="0" borderId="31" xfId="0" applyFill="1" applyBorder="1" applyAlignment="1">
      <alignment/>
    </xf>
    <xf numFmtId="3" fontId="0" fillId="0" borderId="31" xfId="0" applyNumberFormat="1" applyBorder="1" applyAlignment="1">
      <alignment/>
    </xf>
    <xf numFmtId="3" fontId="10" fillId="0" borderId="37" xfId="0" applyNumberFormat="1" applyFont="1" applyBorder="1" applyAlignment="1">
      <alignment/>
    </xf>
    <xf numFmtId="171" fontId="0" fillId="0" borderId="49" xfId="0" applyNumberFormat="1" applyBorder="1" applyAlignment="1">
      <alignment horizontal="center"/>
    </xf>
    <xf numFmtId="49" fontId="1" fillId="4" borderId="32" xfId="0" applyNumberFormat="1" applyFont="1" applyFill="1" applyBorder="1" applyAlignment="1">
      <alignment/>
    </xf>
    <xf numFmtId="164" fontId="3" fillId="24" borderId="18" xfId="0" applyNumberFormat="1" applyFont="1" applyFill="1" applyBorder="1" applyAlignment="1">
      <alignment horizontal="right"/>
    </xf>
    <xf numFmtId="164" fontId="1" fillId="0" borderId="20" xfId="60" applyNumberFormat="1" applyFont="1" applyFill="1" applyBorder="1" applyAlignment="1">
      <alignment/>
    </xf>
    <xf numFmtId="164" fontId="1" fillId="0" borderId="50" xfId="60" applyNumberFormat="1" applyFont="1" applyBorder="1" applyAlignment="1">
      <alignment/>
    </xf>
    <xf numFmtId="164" fontId="0" fillId="26" borderId="0" xfId="60" applyNumberFormat="1" applyFont="1" applyFill="1" applyAlignment="1">
      <alignment/>
    </xf>
    <xf numFmtId="49" fontId="1" fillId="0" borderId="3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1" fontId="9" fillId="0" borderId="19" xfId="0" applyNumberFormat="1" applyFont="1" applyBorder="1" applyAlignment="1">
      <alignment horizontal="center"/>
    </xf>
    <xf numFmtId="171" fontId="10" fillId="0" borderId="49" xfId="0" applyNumberFormat="1" applyFont="1" applyBorder="1" applyAlignment="1">
      <alignment horizontal="center"/>
    </xf>
    <xf numFmtId="3" fontId="6" fillId="4" borderId="35" xfId="0" applyNumberFormat="1" applyFont="1" applyFill="1" applyBorder="1" applyAlignment="1">
      <alignment horizontal="center"/>
    </xf>
    <xf numFmtId="3" fontId="6" fillId="4" borderId="51" xfId="0" applyNumberFormat="1" applyFont="1" applyFill="1" applyBorder="1" applyAlignment="1">
      <alignment horizontal="center"/>
    </xf>
    <xf numFmtId="3" fontId="6" fillId="4" borderId="2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chello.pl/r.wici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59" customWidth="1"/>
    <col min="2" max="2" width="59.8515625" style="0" customWidth="1"/>
    <col min="3" max="3" width="12.00390625" style="57" customWidth="1"/>
    <col min="4" max="4" width="2.421875" style="0" customWidth="1"/>
    <col min="5" max="5" width="10.421875" style="0" customWidth="1"/>
    <col min="6" max="6" width="11.140625" style="0" customWidth="1"/>
    <col min="7" max="7" width="6.7109375" style="0" customWidth="1"/>
    <col min="8" max="8" width="8.00390625" style="0" customWidth="1"/>
    <col min="9" max="9" width="7.421875" style="0" customWidth="1"/>
    <col min="10" max="10" width="8.00390625" style="0" customWidth="1"/>
    <col min="11" max="11" width="7.57421875" style="0" customWidth="1"/>
  </cols>
  <sheetData>
    <row r="1" spans="1:15" ht="12.75">
      <c r="A1" s="1"/>
      <c r="B1" s="109" t="s">
        <v>85</v>
      </c>
      <c r="C1" s="110">
        <v>49050</v>
      </c>
      <c r="D1" s="3"/>
      <c r="E1" s="4" t="s">
        <v>84</v>
      </c>
      <c r="F1" s="5"/>
      <c r="G1" s="6"/>
      <c r="H1" s="84"/>
      <c r="I1" s="80">
        <f>C4/C4</f>
        <v>1</v>
      </c>
      <c r="J1" s="67" t="s">
        <v>24</v>
      </c>
      <c r="M1" s="66"/>
      <c r="N1" s="66"/>
      <c r="O1" s="70"/>
    </row>
    <row r="2" spans="1:15" ht="12.75">
      <c r="A2" s="9"/>
      <c r="B2" s="71" t="s">
        <v>116</v>
      </c>
      <c r="C2" s="13">
        <v>12800</v>
      </c>
      <c r="D2" s="10"/>
      <c r="E2" s="73" t="s">
        <v>18</v>
      </c>
      <c r="F2" s="11"/>
      <c r="G2" s="11"/>
      <c r="H2" s="7"/>
      <c r="I2" s="68">
        <f>C3/C4</f>
        <v>0.34768120137138875</v>
      </c>
      <c r="J2" s="78" t="s">
        <v>20</v>
      </c>
      <c r="M2" s="67"/>
      <c r="N2" s="67"/>
      <c r="O2" s="70"/>
    </row>
    <row r="3" spans="1:15" ht="13.5" thickBot="1">
      <c r="A3" s="63">
        <f>C3/C1</f>
        <v>0.7390417940876657</v>
      </c>
      <c r="B3" s="72" t="s">
        <v>19</v>
      </c>
      <c r="C3" s="13">
        <f>C1-C2</f>
        <v>36250</v>
      </c>
      <c r="D3" s="10"/>
      <c r="H3" s="7"/>
      <c r="I3" s="68">
        <f>C19/C4</f>
        <v>0.11815962413216372</v>
      </c>
      <c r="J3" s="78" t="s">
        <v>21</v>
      </c>
      <c r="M3" s="67"/>
      <c r="N3" s="67"/>
      <c r="O3" s="70"/>
    </row>
    <row r="4" spans="2:15" ht="12.75">
      <c r="B4" s="75" t="s">
        <v>32</v>
      </c>
      <c r="C4" s="14">
        <f>C3+C8+F9</f>
        <v>104262.18000000005</v>
      </c>
      <c r="D4" s="10"/>
      <c r="E4" s="85" t="s">
        <v>30</v>
      </c>
      <c r="F4" s="86">
        <f>C8/E9</f>
        <v>322.8535714285715</v>
      </c>
      <c r="G4" s="11"/>
      <c r="H4" s="74"/>
      <c r="I4" s="68">
        <f>F9/C4</f>
        <v>0.4153291250959842</v>
      </c>
      <c r="J4" s="67" t="s">
        <v>22</v>
      </c>
      <c r="K4" s="67"/>
      <c r="M4" s="67"/>
      <c r="N4" s="67"/>
      <c r="O4" s="70"/>
    </row>
    <row r="5" spans="1:15" ht="13.5" thickBot="1">
      <c r="A5" s="63"/>
      <c r="B5" s="12" t="s">
        <v>0</v>
      </c>
      <c r="C5" s="16">
        <f>C4/E9</f>
        <v>1362.310714285715</v>
      </c>
      <c r="D5" s="10"/>
      <c r="E5" s="87" t="s">
        <v>31</v>
      </c>
      <c r="F5" s="21">
        <f>C8/I9</f>
        <v>0.21266996600249607</v>
      </c>
      <c r="G5" s="76"/>
      <c r="H5" s="7"/>
      <c r="I5" s="69">
        <f>C9/C4</f>
        <v>0.11883004940046327</v>
      </c>
      <c r="J5" s="79" t="s">
        <v>88</v>
      </c>
      <c r="K5" s="88"/>
      <c r="L5" s="89"/>
      <c r="M5" s="67"/>
      <c r="N5" s="67"/>
      <c r="O5" s="70"/>
    </row>
    <row r="6" spans="1:10" ht="13.5" thickBot="1">
      <c r="A6" s="8"/>
      <c r="B6" s="18" t="s">
        <v>2</v>
      </c>
      <c r="C6" s="19">
        <f>C4/I9</f>
        <v>0.8973807290097694</v>
      </c>
      <c r="D6" s="10"/>
      <c r="E6" s="15" t="s">
        <v>1</v>
      </c>
      <c r="F6" s="17">
        <f>F9/E9</f>
        <v>565.8073170731712</v>
      </c>
      <c r="G6" s="11"/>
      <c r="H6" s="7"/>
      <c r="I6" s="8"/>
      <c r="J6" s="24"/>
    </row>
    <row r="7" spans="1:10" ht="13.5" thickBot="1">
      <c r="A7" s="9"/>
      <c r="B7" s="18"/>
      <c r="C7" s="19"/>
      <c r="D7" s="25"/>
      <c r="E7" s="20" t="s">
        <v>3</v>
      </c>
      <c r="F7" s="21">
        <f>F9/I9</f>
        <v>0.37270835305762395</v>
      </c>
      <c r="G7" s="11"/>
      <c r="H7" s="22" t="s">
        <v>4</v>
      </c>
      <c r="I7" s="23">
        <f>I9/E9</f>
        <v>1518.0966898954705</v>
      </c>
      <c r="J7" s="7"/>
    </row>
    <row r="8" spans="1:10" ht="13.5" thickBot="1">
      <c r="A8" s="90"/>
      <c r="B8" s="91" t="s">
        <v>33</v>
      </c>
      <c r="C8" s="26">
        <f>C9+C19</f>
        <v>24709.060000000005</v>
      </c>
      <c r="D8" s="25"/>
      <c r="E8" s="45" t="s">
        <v>5</v>
      </c>
      <c r="F8" s="118" t="s">
        <v>6</v>
      </c>
      <c r="G8" s="119"/>
      <c r="H8" s="119"/>
      <c r="I8" s="120"/>
      <c r="J8" s="44" t="s">
        <v>7</v>
      </c>
    </row>
    <row r="9" spans="1:10" ht="13.5" thickBot="1">
      <c r="A9" s="58"/>
      <c r="B9" s="82" t="s">
        <v>86</v>
      </c>
      <c r="C9" s="26">
        <f>SUM(C11:C18)</f>
        <v>12389.48</v>
      </c>
      <c r="D9" s="27"/>
      <c r="E9" s="28">
        <f>DAYS360(DATE(2006,8,25),DATE(2013,1,11),1)/30</f>
        <v>76.53333333333333</v>
      </c>
      <c r="F9" s="2">
        <f>SUM(F11:F250)</f>
        <v>43303.12000000004</v>
      </c>
      <c r="G9" s="81">
        <f>AVERAGE(G11:G250)</f>
        <v>4.667272727272725</v>
      </c>
      <c r="H9" s="29">
        <f>SUM(H11:H250)</f>
        <v>9307.338940495518</v>
      </c>
      <c r="I9" s="30">
        <f>MAX(I11:I250)-A23</f>
        <v>116185</v>
      </c>
      <c r="J9" s="31">
        <f>(H9/I9)*100</f>
        <v>8.01079221973191</v>
      </c>
    </row>
    <row r="10" spans="1:10" ht="13.5" thickBot="1">
      <c r="A10" s="32" t="s">
        <v>8</v>
      </c>
      <c r="B10" s="83" t="s">
        <v>9</v>
      </c>
      <c r="C10" s="33" t="s">
        <v>10</v>
      </c>
      <c r="D10" s="25"/>
      <c r="E10" s="34" t="s">
        <v>11</v>
      </c>
      <c r="F10" s="35" t="s">
        <v>10</v>
      </c>
      <c r="G10" s="35" t="s">
        <v>12</v>
      </c>
      <c r="H10" s="36" t="s">
        <v>13</v>
      </c>
      <c r="I10" s="37" t="s">
        <v>14</v>
      </c>
      <c r="J10" s="36" t="s">
        <v>15</v>
      </c>
    </row>
    <row r="11" spans="1:10" ht="12.75">
      <c r="A11" s="41">
        <v>16</v>
      </c>
      <c r="B11" s="39" t="s">
        <v>23</v>
      </c>
      <c r="C11" s="93">
        <v>2158</v>
      </c>
      <c r="D11" s="40"/>
      <c r="E11" s="77">
        <v>38967</v>
      </c>
      <c r="F11" s="50">
        <v>210.84</v>
      </c>
      <c r="G11" s="49">
        <v>4.17</v>
      </c>
      <c r="H11" s="48">
        <f aca="true" t="shared" si="0" ref="H11:H74">F11/G11</f>
        <v>50.56115107913669</v>
      </c>
      <c r="I11" s="41">
        <v>596</v>
      </c>
      <c r="J11" s="42">
        <f>(H11/(I11-A23))*100</f>
        <v>8.717439841230465</v>
      </c>
    </row>
    <row r="12" spans="1:10" ht="12.75">
      <c r="A12" s="41">
        <v>16400</v>
      </c>
      <c r="B12" s="39" t="s">
        <v>23</v>
      </c>
      <c r="C12" s="53">
        <v>1244.4</v>
      </c>
      <c r="D12" s="40"/>
      <c r="E12" s="77">
        <v>38982</v>
      </c>
      <c r="F12" s="50">
        <v>208.52</v>
      </c>
      <c r="G12" s="49">
        <v>4.13</v>
      </c>
      <c r="H12" s="48">
        <f t="shared" si="0"/>
        <v>50.48910411622276</v>
      </c>
      <c r="I12" s="41">
        <v>1151</v>
      </c>
      <c r="J12" s="42">
        <f aca="true" t="shared" si="1" ref="J12:J75">(H12/(I12-I11))*100</f>
        <v>9.097135876796894</v>
      </c>
    </row>
    <row r="13" spans="1:10" ht="12.75">
      <c r="A13" s="41">
        <v>31100</v>
      </c>
      <c r="B13" s="39" t="s">
        <v>23</v>
      </c>
      <c r="C13" s="53">
        <v>1000.8</v>
      </c>
      <c r="D13" s="40"/>
      <c r="E13" s="77">
        <v>38989</v>
      </c>
      <c r="F13" s="50">
        <v>182.94</v>
      </c>
      <c r="G13" s="49">
        <v>3.93</v>
      </c>
      <c r="H13" s="48">
        <f t="shared" si="0"/>
        <v>46.54961832061068</v>
      </c>
      <c r="I13" s="41">
        <v>1700</v>
      </c>
      <c r="J13" s="42">
        <f t="shared" si="1"/>
        <v>8.478983300657683</v>
      </c>
    </row>
    <row r="14" spans="1:10" ht="12.75">
      <c r="A14" s="41">
        <v>51900</v>
      </c>
      <c r="B14" s="39" t="s">
        <v>23</v>
      </c>
      <c r="C14" s="53">
        <v>1064.4</v>
      </c>
      <c r="D14" s="40"/>
      <c r="E14" s="77">
        <v>39002</v>
      </c>
      <c r="F14" s="50">
        <v>203.03</v>
      </c>
      <c r="G14" s="49">
        <v>4.03</v>
      </c>
      <c r="H14" s="48">
        <f t="shared" si="0"/>
        <v>50.37965260545906</v>
      </c>
      <c r="I14" s="41">
        <v>2245</v>
      </c>
      <c r="J14" s="42">
        <f t="shared" si="1"/>
        <v>9.243972955130102</v>
      </c>
    </row>
    <row r="15" spans="1:10" ht="12.75">
      <c r="A15" s="41">
        <v>64500</v>
      </c>
      <c r="B15" s="39" t="s">
        <v>23</v>
      </c>
      <c r="C15" s="53">
        <v>992.4</v>
      </c>
      <c r="D15" s="40"/>
      <c r="E15" s="77">
        <v>39016</v>
      </c>
      <c r="F15" s="50">
        <v>185.07</v>
      </c>
      <c r="G15" s="49">
        <v>3.85</v>
      </c>
      <c r="H15" s="48">
        <f t="shared" si="0"/>
        <v>48.07012987012987</v>
      </c>
      <c r="I15" s="41">
        <v>2844</v>
      </c>
      <c r="J15" s="42">
        <f t="shared" si="1"/>
        <v>8.02506341738395</v>
      </c>
    </row>
    <row r="16" spans="1:10" ht="12.75">
      <c r="A16" s="41">
        <v>91000</v>
      </c>
      <c r="B16" s="39" t="s">
        <v>23</v>
      </c>
      <c r="C16" s="93">
        <v>956.4</v>
      </c>
      <c r="D16" s="40"/>
      <c r="E16" s="77">
        <v>39021</v>
      </c>
      <c r="F16" s="50">
        <v>118.97</v>
      </c>
      <c r="G16" s="49">
        <v>4.07</v>
      </c>
      <c r="H16" s="48">
        <f t="shared" si="0"/>
        <v>29.23095823095823</v>
      </c>
      <c r="I16" s="41">
        <v>3208</v>
      </c>
      <c r="J16" s="42">
        <f t="shared" si="1"/>
        <v>8.030483030483031</v>
      </c>
    </row>
    <row r="17" spans="1:10" ht="12.75">
      <c r="A17" s="41">
        <v>110400</v>
      </c>
      <c r="B17" s="39" t="s">
        <v>119</v>
      </c>
      <c r="C17" s="93">
        <v>373.08</v>
      </c>
      <c r="D17" s="40"/>
      <c r="E17" s="77">
        <v>39026</v>
      </c>
      <c r="F17" s="50">
        <v>120.01</v>
      </c>
      <c r="G17" s="49">
        <v>3.72</v>
      </c>
      <c r="H17" s="48">
        <f t="shared" si="0"/>
        <v>32.26075268817204</v>
      </c>
      <c r="I17" s="41">
        <v>3620</v>
      </c>
      <c r="J17" s="42">
        <f t="shared" si="1"/>
        <v>7.8302797786825336</v>
      </c>
    </row>
    <row r="18" spans="1:10" ht="13.5" thickBot="1">
      <c r="A18" s="38"/>
      <c r="B18" s="114" t="s">
        <v>17</v>
      </c>
      <c r="C18" s="92">
        <v>4600</v>
      </c>
      <c r="D18" s="40"/>
      <c r="E18" s="77">
        <v>39030</v>
      </c>
      <c r="F18" s="50">
        <v>145.39</v>
      </c>
      <c r="G18" s="49">
        <v>3.75</v>
      </c>
      <c r="H18" s="48">
        <f t="shared" si="0"/>
        <v>38.77066666666666</v>
      </c>
      <c r="I18" s="41">
        <v>4108</v>
      </c>
      <c r="J18" s="42">
        <f t="shared" si="1"/>
        <v>7.944808743169399</v>
      </c>
    </row>
    <row r="19" spans="1:10" ht="13.5" thickBot="1">
      <c r="A19" s="58"/>
      <c r="B19" s="82" t="s">
        <v>87</v>
      </c>
      <c r="C19" s="26">
        <f>SUM(C21:C200)</f>
        <v>12319.580000000004</v>
      </c>
      <c r="D19" s="40"/>
      <c r="E19" s="77">
        <v>39039</v>
      </c>
      <c r="F19" s="50">
        <v>157.26</v>
      </c>
      <c r="G19" s="49">
        <v>3.73</v>
      </c>
      <c r="H19" s="48">
        <f t="shared" si="0"/>
        <v>42.160857908847184</v>
      </c>
      <c r="I19" s="41">
        <v>4629</v>
      </c>
      <c r="J19" s="42">
        <f t="shared" si="1"/>
        <v>8.092295184039767</v>
      </c>
    </row>
    <row r="20" spans="1:10" ht="13.5" thickBot="1">
      <c r="A20" s="32" t="s">
        <v>8</v>
      </c>
      <c r="B20" s="83" t="s">
        <v>9</v>
      </c>
      <c r="C20" s="33" t="s">
        <v>10</v>
      </c>
      <c r="D20" s="40"/>
      <c r="E20" s="77">
        <v>39053</v>
      </c>
      <c r="F20" s="50">
        <v>149.06</v>
      </c>
      <c r="G20" s="49">
        <v>3.59</v>
      </c>
      <c r="H20" s="48">
        <f t="shared" si="0"/>
        <v>41.52089136490251</v>
      </c>
      <c r="I20" s="41">
        <v>5146</v>
      </c>
      <c r="J20" s="42">
        <f t="shared" si="1"/>
        <v>8.031120186634915</v>
      </c>
    </row>
    <row r="21" spans="1:10" ht="12.75">
      <c r="A21" s="38">
        <v>16</v>
      </c>
      <c r="B21" s="51" t="s">
        <v>16</v>
      </c>
      <c r="C21" s="113">
        <v>175</v>
      </c>
      <c r="D21" s="40"/>
      <c r="E21" s="77">
        <v>39066</v>
      </c>
      <c r="F21" s="50">
        <v>177.03</v>
      </c>
      <c r="G21" s="49">
        <v>3.65</v>
      </c>
      <c r="H21" s="48">
        <f t="shared" si="0"/>
        <v>48.5013698630137</v>
      </c>
      <c r="I21" s="41">
        <v>5712</v>
      </c>
      <c r="J21" s="42">
        <f t="shared" si="1"/>
        <v>8.569146618907014</v>
      </c>
    </row>
    <row r="22" spans="1:10" ht="12.75">
      <c r="A22" s="41">
        <v>16</v>
      </c>
      <c r="B22" s="39" t="s">
        <v>34</v>
      </c>
      <c r="C22" s="52">
        <v>0</v>
      </c>
      <c r="D22" s="40"/>
      <c r="E22" s="77">
        <v>39078</v>
      </c>
      <c r="F22" s="50">
        <v>152.93</v>
      </c>
      <c r="G22" s="49">
        <v>3.63</v>
      </c>
      <c r="H22" s="48">
        <f t="shared" si="0"/>
        <v>42.12947658402204</v>
      </c>
      <c r="I22" s="41">
        <v>6210</v>
      </c>
      <c r="J22" s="42">
        <f t="shared" si="1"/>
        <v>8.459734253819686</v>
      </c>
    </row>
    <row r="23" spans="1:10" ht="12.75">
      <c r="A23" s="94">
        <v>16</v>
      </c>
      <c r="B23" s="43" t="s">
        <v>35</v>
      </c>
      <c r="C23" s="95">
        <v>223.81</v>
      </c>
      <c r="D23" s="40"/>
      <c r="E23" s="77">
        <v>39084</v>
      </c>
      <c r="F23" s="50">
        <v>138.08</v>
      </c>
      <c r="G23" s="49">
        <v>3.61</v>
      </c>
      <c r="H23" s="48">
        <f t="shared" si="0"/>
        <v>38.249307479224385</v>
      </c>
      <c r="I23" s="41">
        <v>6710</v>
      </c>
      <c r="J23" s="42">
        <f t="shared" si="1"/>
        <v>7.649861495844877</v>
      </c>
    </row>
    <row r="24" spans="1:10" ht="12.75">
      <c r="A24" s="41">
        <v>580</v>
      </c>
      <c r="B24" s="39" t="s">
        <v>36</v>
      </c>
      <c r="C24" s="54">
        <v>33</v>
      </c>
      <c r="D24" s="40"/>
      <c r="E24" s="77">
        <v>39101</v>
      </c>
      <c r="F24" s="50">
        <v>189.99</v>
      </c>
      <c r="G24" s="49">
        <v>3.71</v>
      </c>
      <c r="H24" s="48">
        <f t="shared" si="0"/>
        <v>51.21024258760108</v>
      </c>
      <c r="I24" s="41">
        <v>7311</v>
      </c>
      <c r="J24" s="42">
        <f t="shared" si="1"/>
        <v>8.520839032878715</v>
      </c>
    </row>
    <row r="25" spans="1:10" ht="12.75">
      <c r="A25" s="41">
        <v>600</v>
      </c>
      <c r="B25" s="39" t="s">
        <v>26</v>
      </c>
      <c r="C25" s="54">
        <v>7</v>
      </c>
      <c r="D25" s="40"/>
      <c r="E25" s="77">
        <v>39109</v>
      </c>
      <c r="F25" s="50">
        <v>134.32</v>
      </c>
      <c r="G25" s="49">
        <v>3.65</v>
      </c>
      <c r="H25" s="48">
        <f t="shared" si="0"/>
        <v>36.8</v>
      </c>
      <c r="I25" s="41">
        <v>7800</v>
      </c>
      <c r="J25" s="42">
        <f t="shared" si="1"/>
        <v>7.525562372188138</v>
      </c>
    </row>
    <row r="26" spans="1:10" ht="12.75">
      <c r="A26" s="96">
        <v>1000</v>
      </c>
      <c r="B26" s="97" t="s">
        <v>37</v>
      </c>
      <c r="C26" s="98">
        <v>18.9</v>
      </c>
      <c r="D26" s="40"/>
      <c r="E26" s="77">
        <v>39111</v>
      </c>
      <c r="F26" s="50">
        <v>118.86</v>
      </c>
      <c r="G26" s="49">
        <v>3.97</v>
      </c>
      <c r="H26" s="48">
        <f t="shared" si="0"/>
        <v>29.93954659949622</v>
      </c>
      <c r="I26" s="41">
        <v>8195</v>
      </c>
      <c r="J26" s="42">
        <f t="shared" si="1"/>
        <v>7.5796320505053725</v>
      </c>
    </row>
    <row r="27" spans="1:10" ht="12.75">
      <c r="A27" s="41">
        <v>1300</v>
      </c>
      <c r="B27" s="39" t="s">
        <v>38</v>
      </c>
      <c r="C27" s="52">
        <v>1074.16</v>
      </c>
      <c r="D27" s="40"/>
      <c r="E27" s="77">
        <v>39115</v>
      </c>
      <c r="F27" s="50">
        <v>130.5</v>
      </c>
      <c r="G27" s="49">
        <v>3.61</v>
      </c>
      <c r="H27" s="48">
        <f t="shared" si="0"/>
        <v>36.149584487534625</v>
      </c>
      <c r="I27" s="41">
        <v>8640</v>
      </c>
      <c r="J27" s="42">
        <f t="shared" si="1"/>
        <v>8.123502132030252</v>
      </c>
    </row>
    <row r="28" spans="1:10" ht="12.75">
      <c r="A28" s="41">
        <v>1900</v>
      </c>
      <c r="B28" s="39" t="s">
        <v>27</v>
      </c>
      <c r="C28" s="52">
        <v>16</v>
      </c>
      <c r="D28" s="40"/>
      <c r="E28" s="77">
        <v>39127</v>
      </c>
      <c r="F28" s="50">
        <v>160.91</v>
      </c>
      <c r="G28" s="49">
        <v>3.7</v>
      </c>
      <c r="H28" s="48">
        <f t="shared" si="0"/>
        <v>43.48918918918918</v>
      </c>
      <c r="I28" s="41">
        <v>9232</v>
      </c>
      <c r="J28" s="42">
        <f t="shared" si="1"/>
        <v>7.346146822498173</v>
      </c>
    </row>
    <row r="29" spans="1:10" ht="12.75">
      <c r="A29" s="99">
        <v>2245</v>
      </c>
      <c r="B29" s="100" t="s">
        <v>39</v>
      </c>
      <c r="C29" s="101">
        <v>4.95</v>
      </c>
      <c r="D29" s="40"/>
      <c r="E29" s="77">
        <v>39157</v>
      </c>
      <c r="F29" s="50">
        <v>204.86</v>
      </c>
      <c r="G29" s="49">
        <v>4.08</v>
      </c>
      <c r="H29" s="48">
        <f t="shared" si="0"/>
        <v>50.21078431372549</v>
      </c>
      <c r="I29" s="41">
        <v>9790</v>
      </c>
      <c r="J29" s="42">
        <f t="shared" si="1"/>
        <v>8.99834844331998</v>
      </c>
    </row>
    <row r="30" spans="1:10" ht="12.75">
      <c r="A30" s="41">
        <v>3000</v>
      </c>
      <c r="B30" s="39" t="s">
        <v>40</v>
      </c>
      <c r="C30" s="52">
        <v>50</v>
      </c>
      <c r="D30" s="40"/>
      <c r="E30" s="77">
        <v>39172</v>
      </c>
      <c r="F30" s="50">
        <v>173.23</v>
      </c>
      <c r="G30" s="49">
        <v>4.01</v>
      </c>
      <c r="H30" s="48">
        <f t="shared" si="0"/>
        <v>43.19950124688279</v>
      </c>
      <c r="I30" s="41">
        <v>10327</v>
      </c>
      <c r="J30" s="42">
        <f t="shared" si="1"/>
        <v>8.04459985975471</v>
      </c>
    </row>
    <row r="31" spans="1:10" ht="12.75">
      <c r="A31" s="41">
        <v>3000</v>
      </c>
      <c r="B31" s="39" t="s">
        <v>27</v>
      </c>
      <c r="C31" s="52">
        <v>12</v>
      </c>
      <c r="D31" s="40"/>
      <c r="E31" s="77">
        <v>39179</v>
      </c>
      <c r="F31" s="50">
        <v>184.56</v>
      </c>
      <c r="G31" s="49">
        <v>4.14</v>
      </c>
      <c r="H31" s="48">
        <f t="shared" si="0"/>
        <v>44.57971014492754</v>
      </c>
      <c r="I31" s="41">
        <v>10831</v>
      </c>
      <c r="J31" s="42">
        <f t="shared" si="1"/>
        <v>8.84518058431102</v>
      </c>
    </row>
    <row r="32" spans="1:10" ht="12.75">
      <c r="A32" s="99">
        <v>4200</v>
      </c>
      <c r="B32" s="100" t="s">
        <v>27</v>
      </c>
      <c r="C32" s="101">
        <v>12</v>
      </c>
      <c r="D32" s="40"/>
      <c r="E32" s="77">
        <v>39189</v>
      </c>
      <c r="F32" s="50">
        <v>199.66</v>
      </c>
      <c r="G32" s="49">
        <v>4.15</v>
      </c>
      <c r="H32" s="48">
        <f t="shared" si="0"/>
        <v>48.11084337349397</v>
      </c>
      <c r="I32" s="41">
        <v>11439</v>
      </c>
      <c r="J32" s="42">
        <f t="shared" si="1"/>
        <v>7.912967660114139</v>
      </c>
    </row>
    <row r="33" spans="1:10" ht="12.75">
      <c r="A33" s="41">
        <v>4700</v>
      </c>
      <c r="B33" s="39" t="s">
        <v>41</v>
      </c>
      <c r="C33" s="102">
        <v>40</v>
      </c>
      <c r="D33" s="40"/>
      <c r="E33" s="77">
        <v>39204</v>
      </c>
      <c r="F33" s="50">
        <v>201.4</v>
      </c>
      <c r="G33" s="49">
        <v>4.15</v>
      </c>
      <c r="H33" s="48">
        <f t="shared" si="0"/>
        <v>48.53012048192771</v>
      </c>
      <c r="I33" s="41">
        <v>12019</v>
      </c>
      <c r="J33" s="42">
        <f t="shared" si="1"/>
        <v>8.367262152056503</v>
      </c>
    </row>
    <row r="34" spans="1:10" ht="12.75">
      <c r="A34" s="46">
        <v>5150</v>
      </c>
      <c r="B34" s="39" t="s">
        <v>26</v>
      </c>
      <c r="C34" s="54">
        <v>7.92</v>
      </c>
      <c r="D34" s="40"/>
      <c r="E34" s="77">
        <v>39220</v>
      </c>
      <c r="F34" s="50">
        <v>221.28</v>
      </c>
      <c r="G34" s="49">
        <v>4.21</v>
      </c>
      <c r="H34" s="48">
        <f t="shared" si="0"/>
        <v>52.56057007125891</v>
      </c>
      <c r="I34" s="41">
        <v>12658</v>
      </c>
      <c r="J34" s="42">
        <f t="shared" si="1"/>
        <v>8.225441325705619</v>
      </c>
    </row>
    <row r="35" spans="1:10" ht="12.75">
      <c r="A35" s="38">
        <v>5150</v>
      </c>
      <c r="B35" s="47" t="s">
        <v>42</v>
      </c>
      <c r="C35" s="55">
        <v>7.31</v>
      </c>
      <c r="D35" s="40"/>
      <c r="E35" s="77">
        <v>39239</v>
      </c>
      <c r="F35" s="50">
        <v>202.62</v>
      </c>
      <c r="G35" s="49">
        <v>4.35</v>
      </c>
      <c r="H35" s="48">
        <f t="shared" si="0"/>
        <v>46.57931034482759</v>
      </c>
      <c r="I35" s="41">
        <v>13216</v>
      </c>
      <c r="J35" s="42">
        <f t="shared" si="1"/>
        <v>8.347546656779139</v>
      </c>
    </row>
    <row r="36" spans="1:10" ht="12.75">
      <c r="A36" s="99">
        <v>5400</v>
      </c>
      <c r="B36" s="39" t="s">
        <v>27</v>
      </c>
      <c r="C36" s="101">
        <v>22</v>
      </c>
      <c r="D36" s="40"/>
      <c r="E36" s="77">
        <v>39255</v>
      </c>
      <c r="F36" s="50">
        <v>174.86</v>
      </c>
      <c r="G36" s="49">
        <v>4.42</v>
      </c>
      <c r="H36" s="48">
        <f t="shared" si="0"/>
        <v>39.561085972850684</v>
      </c>
      <c r="I36" s="41">
        <v>13653</v>
      </c>
      <c r="J36" s="42">
        <f t="shared" si="1"/>
        <v>9.052880085320522</v>
      </c>
    </row>
    <row r="37" spans="1:10" ht="12.75">
      <c r="A37" s="41">
        <v>6200</v>
      </c>
      <c r="B37" s="39" t="s">
        <v>43</v>
      </c>
      <c r="C37" s="52">
        <v>8.9</v>
      </c>
      <c r="D37" s="40"/>
      <c r="E37" s="77">
        <v>39255</v>
      </c>
      <c r="F37" s="50">
        <v>221.63</v>
      </c>
      <c r="G37" s="49">
        <v>4.35</v>
      </c>
      <c r="H37" s="48">
        <f t="shared" si="0"/>
        <v>50.94942528735633</v>
      </c>
      <c r="I37" s="41">
        <v>14289</v>
      </c>
      <c r="J37" s="42">
        <f t="shared" si="1"/>
        <v>8.010915925684957</v>
      </c>
    </row>
    <row r="38" spans="1:11" ht="12.75">
      <c r="A38" s="41">
        <v>7200</v>
      </c>
      <c r="B38" s="39" t="s">
        <v>44</v>
      </c>
      <c r="C38" s="54">
        <v>1112</v>
      </c>
      <c r="D38" s="40"/>
      <c r="E38" s="116">
        <v>39264</v>
      </c>
      <c r="F38" s="50">
        <v>163.82</v>
      </c>
      <c r="G38" s="49">
        <v>4.35</v>
      </c>
      <c r="H38" s="48">
        <f t="shared" si="0"/>
        <v>37.65977011494253</v>
      </c>
      <c r="I38" s="41">
        <v>14822</v>
      </c>
      <c r="J38" s="42">
        <f t="shared" si="1"/>
        <v>7.06562291087102</v>
      </c>
      <c r="K38" s="115">
        <f>(SUM(H11:H38)/(I38-A23))*100</f>
        <v>8.229120768562613</v>
      </c>
    </row>
    <row r="39" spans="1:10" ht="12.75">
      <c r="A39" s="41">
        <v>7300</v>
      </c>
      <c r="B39" s="39" t="s">
        <v>45</v>
      </c>
      <c r="C39" s="52">
        <v>50</v>
      </c>
      <c r="D39" s="40"/>
      <c r="E39" s="77">
        <v>39271</v>
      </c>
      <c r="F39" s="50">
        <v>201.32</v>
      </c>
      <c r="G39" s="49">
        <v>4.35</v>
      </c>
      <c r="H39" s="48">
        <f t="shared" si="0"/>
        <v>46.280459770114945</v>
      </c>
      <c r="I39" s="41">
        <v>15376</v>
      </c>
      <c r="J39" s="42">
        <f t="shared" si="1"/>
        <v>8.35387360471389</v>
      </c>
    </row>
    <row r="40" spans="1:10" ht="12.75">
      <c r="A40" s="41">
        <v>7500</v>
      </c>
      <c r="B40" s="39" t="s">
        <v>46</v>
      </c>
      <c r="C40" s="52">
        <v>7.31</v>
      </c>
      <c r="D40" s="40"/>
      <c r="E40" s="77">
        <v>39294</v>
      </c>
      <c r="F40" s="50">
        <v>218.99</v>
      </c>
      <c r="G40" s="49">
        <v>4.4</v>
      </c>
      <c r="H40" s="48">
        <f t="shared" si="0"/>
        <v>49.77045454545454</v>
      </c>
      <c r="I40" s="41">
        <v>15968</v>
      </c>
      <c r="J40" s="42">
        <f t="shared" si="1"/>
        <v>8.407171375921376</v>
      </c>
    </row>
    <row r="41" spans="1:10" ht="12.75">
      <c r="A41" s="41">
        <v>8600</v>
      </c>
      <c r="B41" s="39" t="s">
        <v>27</v>
      </c>
      <c r="C41" s="52">
        <v>12</v>
      </c>
      <c r="D41" s="40"/>
      <c r="E41" s="77">
        <v>39304</v>
      </c>
      <c r="F41" s="50">
        <v>224.72</v>
      </c>
      <c r="G41" s="49">
        <v>4.35</v>
      </c>
      <c r="H41" s="48">
        <f t="shared" si="0"/>
        <v>51.65977011494253</v>
      </c>
      <c r="I41" s="41">
        <v>16644</v>
      </c>
      <c r="J41" s="42">
        <f t="shared" si="1"/>
        <v>7.641977827654221</v>
      </c>
    </row>
    <row r="42" spans="1:10" ht="12.75">
      <c r="A42" s="46">
        <v>9200</v>
      </c>
      <c r="B42" s="39" t="s">
        <v>26</v>
      </c>
      <c r="C42" s="54">
        <v>8.79</v>
      </c>
      <c r="D42" s="40"/>
      <c r="E42" s="77">
        <v>39310</v>
      </c>
      <c r="F42" s="50">
        <v>119.97</v>
      </c>
      <c r="G42" s="49">
        <v>4.32</v>
      </c>
      <c r="H42" s="48">
        <f t="shared" si="0"/>
        <v>27.770833333333332</v>
      </c>
      <c r="I42" s="41">
        <v>16980</v>
      </c>
      <c r="J42" s="42">
        <f t="shared" si="1"/>
        <v>8.265128968253968</v>
      </c>
    </row>
    <row r="43" spans="1:10" ht="12.75">
      <c r="A43" s="41">
        <v>9300</v>
      </c>
      <c r="B43" s="39" t="s">
        <v>47</v>
      </c>
      <c r="C43" s="52">
        <v>1.8</v>
      </c>
      <c r="D43" s="40"/>
      <c r="E43" s="77">
        <v>39324</v>
      </c>
      <c r="F43" s="50">
        <v>199.97</v>
      </c>
      <c r="G43" s="49">
        <v>4.32</v>
      </c>
      <c r="H43" s="48">
        <f t="shared" si="0"/>
        <v>46.28935185185185</v>
      </c>
      <c r="I43" s="41">
        <v>17532</v>
      </c>
      <c r="J43" s="42">
        <f t="shared" si="1"/>
        <v>8.38575214707461</v>
      </c>
    </row>
    <row r="44" spans="1:10" ht="12.75">
      <c r="A44" s="41">
        <v>9300</v>
      </c>
      <c r="B44" s="39" t="s">
        <v>39</v>
      </c>
      <c r="C44" s="52">
        <v>3.65</v>
      </c>
      <c r="D44" s="40"/>
      <c r="E44" s="77">
        <v>39332</v>
      </c>
      <c r="F44" s="50">
        <v>190.08</v>
      </c>
      <c r="G44" s="49">
        <v>4.32</v>
      </c>
      <c r="H44" s="48">
        <f t="shared" si="0"/>
        <v>44</v>
      </c>
      <c r="I44" s="41">
        <v>18037</v>
      </c>
      <c r="J44" s="42">
        <f t="shared" si="1"/>
        <v>8.712871287128712</v>
      </c>
    </row>
    <row r="45" spans="1:10" ht="12.75">
      <c r="A45" s="41">
        <v>9600</v>
      </c>
      <c r="B45" s="39" t="s">
        <v>48</v>
      </c>
      <c r="C45" s="52">
        <v>188.5</v>
      </c>
      <c r="D45" s="40"/>
      <c r="E45" s="77">
        <v>39339</v>
      </c>
      <c r="F45" s="50">
        <v>87.68</v>
      </c>
      <c r="G45" s="49">
        <v>4.24</v>
      </c>
      <c r="H45" s="48">
        <f t="shared" si="0"/>
        <v>20.67924528301887</v>
      </c>
      <c r="I45" s="41">
        <v>18323</v>
      </c>
      <c r="J45" s="42">
        <f t="shared" si="1"/>
        <v>7.230505343712891</v>
      </c>
    </row>
    <row r="46" spans="1:10" ht="12.75">
      <c r="A46" s="46">
        <v>10000</v>
      </c>
      <c r="B46" s="43" t="s">
        <v>49</v>
      </c>
      <c r="C46" s="56">
        <v>0</v>
      </c>
      <c r="D46" s="40"/>
      <c r="E46" s="77">
        <v>39355</v>
      </c>
      <c r="F46" s="50">
        <v>159.64</v>
      </c>
      <c r="G46" s="49">
        <v>4.19</v>
      </c>
      <c r="H46" s="48">
        <f t="shared" si="0"/>
        <v>38.10023866348448</v>
      </c>
      <c r="I46" s="41">
        <v>18804</v>
      </c>
      <c r="J46" s="42">
        <f t="shared" si="1"/>
        <v>7.921047539185963</v>
      </c>
    </row>
    <row r="47" spans="1:10" ht="12.75">
      <c r="A47" s="41">
        <v>10100</v>
      </c>
      <c r="B47" s="39" t="s">
        <v>27</v>
      </c>
      <c r="C47" s="102">
        <v>12</v>
      </c>
      <c r="D47" s="40"/>
      <c r="E47" s="77">
        <v>39369</v>
      </c>
      <c r="F47" s="50">
        <v>145.03</v>
      </c>
      <c r="G47" s="49">
        <v>4.21</v>
      </c>
      <c r="H47" s="48">
        <f t="shared" si="0"/>
        <v>34.44893111638955</v>
      </c>
      <c r="I47" s="41">
        <v>19205</v>
      </c>
      <c r="J47" s="42">
        <f t="shared" si="1"/>
        <v>8.590755889373954</v>
      </c>
    </row>
    <row r="48" spans="1:10" ht="12.75">
      <c r="A48" s="99">
        <v>10100</v>
      </c>
      <c r="B48" s="39" t="s">
        <v>29</v>
      </c>
      <c r="C48" s="101">
        <v>0</v>
      </c>
      <c r="D48" s="40"/>
      <c r="E48" s="77">
        <v>39378</v>
      </c>
      <c r="F48" s="50">
        <v>212.9</v>
      </c>
      <c r="G48" s="49">
        <v>4.23</v>
      </c>
      <c r="H48" s="48">
        <f t="shared" si="0"/>
        <v>50.33096926713947</v>
      </c>
      <c r="I48" s="41">
        <v>19805</v>
      </c>
      <c r="J48" s="42">
        <f t="shared" si="1"/>
        <v>8.388494877856578</v>
      </c>
    </row>
    <row r="49" spans="1:10" ht="12.75">
      <c r="A49" s="41">
        <v>11500</v>
      </c>
      <c r="B49" s="39" t="s">
        <v>41</v>
      </c>
      <c r="C49" s="102">
        <v>40</v>
      </c>
      <c r="D49" s="40"/>
      <c r="E49" s="77">
        <v>39387</v>
      </c>
      <c r="F49" s="50">
        <v>165.03</v>
      </c>
      <c r="G49" s="49">
        <v>4.25</v>
      </c>
      <c r="H49" s="48">
        <f t="shared" si="0"/>
        <v>38.830588235294115</v>
      </c>
      <c r="I49" s="41">
        <v>20305</v>
      </c>
      <c r="J49" s="42">
        <f t="shared" si="1"/>
        <v>7.766117647058824</v>
      </c>
    </row>
    <row r="50" spans="1:10" ht="12.75">
      <c r="A50" s="41">
        <v>11700</v>
      </c>
      <c r="B50" s="39" t="s">
        <v>27</v>
      </c>
      <c r="C50" s="111">
        <v>19.9</v>
      </c>
      <c r="D50" s="40"/>
      <c r="E50" s="77">
        <v>39394</v>
      </c>
      <c r="F50" s="50">
        <v>216.77</v>
      </c>
      <c r="G50" s="49">
        <v>4.29</v>
      </c>
      <c r="H50" s="48">
        <f t="shared" si="0"/>
        <v>50.52913752913753</v>
      </c>
      <c r="I50" s="41">
        <v>21000</v>
      </c>
      <c r="J50" s="42">
        <f t="shared" si="1"/>
        <v>7.270379500595328</v>
      </c>
    </row>
    <row r="51" spans="1:10" ht="12.75">
      <c r="A51" s="41">
        <v>12000</v>
      </c>
      <c r="B51" s="39" t="s">
        <v>50</v>
      </c>
      <c r="C51" s="111">
        <v>200</v>
      </c>
      <c r="E51" s="77">
        <v>39402</v>
      </c>
      <c r="F51" s="50">
        <v>101.97</v>
      </c>
      <c r="G51" s="49">
        <v>4.95</v>
      </c>
      <c r="H51" s="48">
        <f t="shared" si="0"/>
        <v>20.599999999999998</v>
      </c>
      <c r="I51" s="41">
        <v>21240</v>
      </c>
      <c r="J51" s="42">
        <f t="shared" si="1"/>
        <v>8.583333333333334</v>
      </c>
    </row>
    <row r="52" spans="1:10" ht="12.75">
      <c r="A52" s="99">
        <v>12500</v>
      </c>
      <c r="B52" s="39" t="s">
        <v>51</v>
      </c>
      <c r="C52" s="112">
        <v>11</v>
      </c>
      <c r="E52" s="77">
        <v>39414</v>
      </c>
      <c r="F52" s="50">
        <v>99.12</v>
      </c>
      <c r="G52" s="49">
        <v>4.3</v>
      </c>
      <c r="H52" s="48">
        <f t="shared" si="0"/>
        <v>23.051162790697678</v>
      </c>
      <c r="I52" s="41">
        <v>21505</v>
      </c>
      <c r="J52" s="42">
        <f t="shared" si="1"/>
        <v>8.69855199648969</v>
      </c>
    </row>
    <row r="53" spans="1:10" ht="12.75">
      <c r="A53" s="41">
        <v>13000</v>
      </c>
      <c r="B53" s="39" t="s">
        <v>26</v>
      </c>
      <c r="C53" s="54">
        <v>3.6</v>
      </c>
      <c r="E53" s="77">
        <v>39431</v>
      </c>
      <c r="F53" s="50">
        <v>87.29</v>
      </c>
      <c r="G53" s="49">
        <v>4.3</v>
      </c>
      <c r="H53" s="48">
        <f t="shared" si="0"/>
        <v>20.3</v>
      </c>
      <c r="I53" s="41">
        <v>21745</v>
      </c>
      <c r="J53" s="42">
        <f t="shared" si="1"/>
        <v>8.458333333333332</v>
      </c>
    </row>
    <row r="54" spans="1:10" ht="12.75">
      <c r="A54" s="103">
        <v>14983</v>
      </c>
      <c r="B54" s="39" t="s">
        <v>95</v>
      </c>
      <c r="C54" s="54">
        <v>612.79</v>
      </c>
      <c r="E54" s="77">
        <v>39458</v>
      </c>
      <c r="F54" s="50">
        <v>132.81</v>
      </c>
      <c r="G54" s="49">
        <v>4.14</v>
      </c>
      <c r="H54" s="48">
        <f t="shared" si="0"/>
        <v>32.07971014492754</v>
      </c>
      <c r="I54" s="41">
        <v>22125</v>
      </c>
      <c r="J54" s="42">
        <f t="shared" si="1"/>
        <v>8.442028985507246</v>
      </c>
    </row>
    <row r="55" spans="1:10" ht="12.75">
      <c r="A55" s="41">
        <v>15400</v>
      </c>
      <c r="B55" s="39" t="s">
        <v>52</v>
      </c>
      <c r="C55" s="54">
        <v>7.31</v>
      </c>
      <c r="E55" s="77">
        <v>39459</v>
      </c>
      <c r="F55" s="50">
        <v>74.05</v>
      </c>
      <c r="G55" s="49">
        <v>4.31</v>
      </c>
      <c r="H55" s="48">
        <f t="shared" si="0"/>
        <v>17.180974477958237</v>
      </c>
      <c r="I55" s="41">
        <v>22333</v>
      </c>
      <c r="J55" s="42">
        <f t="shared" si="1"/>
        <v>8.260083883633767</v>
      </c>
    </row>
    <row r="56" spans="1:10" ht="12.75">
      <c r="A56" s="41">
        <v>17100</v>
      </c>
      <c r="B56" s="39" t="s">
        <v>27</v>
      </c>
      <c r="C56" s="111">
        <v>12</v>
      </c>
      <c r="E56" s="77">
        <v>39468</v>
      </c>
      <c r="F56" s="50">
        <v>228.76</v>
      </c>
      <c r="G56" s="49">
        <v>4.39</v>
      </c>
      <c r="H56" s="48">
        <f t="shared" si="0"/>
        <v>52.109339407744876</v>
      </c>
      <c r="I56" s="41">
        <v>22960</v>
      </c>
      <c r="J56" s="42">
        <f t="shared" si="1"/>
        <v>8.310899427072547</v>
      </c>
    </row>
    <row r="57" spans="1:10" ht="12.75">
      <c r="A57" s="41">
        <v>18500</v>
      </c>
      <c r="B57" s="62" t="s">
        <v>27</v>
      </c>
      <c r="C57" s="111">
        <v>19.99</v>
      </c>
      <c r="E57" s="77">
        <v>39471</v>
      </c>
      <c r="F57" s="50">
        <v>107.85</v>
      </c>
      <c r="G57" s="49">
        <v>4.29</v>
      </c>
      <c r="H57" s="48">
        <f t="shared" si="0"/>
        <v>25.13986013986014</v>
      </c>
      <c r="I57" s="41">
        <v>23308</v>
      </c>
      <c r="J57" s="42">
        <f t="shared" si="1"/>
        <v>7.224097741339121</v>
      </c>
    </row>
    <row r="58" spans="1:10" ht="12.75">
      <c r="A58" s="41">
        <v>19300</v>
      </c>
      <c r="B58" s="39" t="s">
        <v>26</v>
      </c>
      <c r="C58" s="54">
        <v>8.9</v>
      </c>
      <c r="E58" s="77">
        <v>39484</v>
      </c>
      <c r="F58" s="50">
        <v>204.84</v>
      </c>
      <c r="G58" s="49">
        <v>4.28</v>
      </c>
      <c r="H58" s="48">
        <f t="shared" si="0"/>
        <v>47.85981308411215</v>
      </c>
      <c r="I58" s="41">
        <v>23907</v>
      </c>
      <c r="J58" s="42">
        <f t="shared" si="1"/>
        <v>7.989952100853446</v>
      </c>
    </row>
    <row r="59" spans="1:10" ht="12.75">
      <c r="A59" s="41">
        <v>19500</v>
      </c>
      <c r="B59" s="39" t="s">
        <v>25</v>
      </c>
      <c r="C59" s="54">
        <v>0</v>
      </c>
      <c r="E59" s="77">
        <v>39487</v>
      </c>
      <c r="F59" s="50">
        <v>36.61</v>
      </c>
      <c r="G59" s="49">
        <v>4.01</v>
      </c>
      <c r="H59" s="48">
        <f t="shared" si="0"/>
        <v>9.129675810473815</v>
      </c>
      <c r="I59" s="41">
        <v>24019</v>
      </c>
      <c r="J59" s="42">
        <f t="shared" si="1"/>
        <v>8.151496259351621</v>
      </c>
    </row>
    <row r="60" spans="1:10" ht="12.75">
      <c r="A60" s="65">
        <v>19600</v>
      </c>
      <c r="B60" s="62" t="s">
        <v>53</v>
      </c>
      <c r="C60" s="104">
        <v>39.5</v>
      </c>
      <c r="E60" s="77">
        <v>39492</v>
      </c>
      <c r="F60" s="50">
        <v>214.94</v>
      </c>
      <c r="G60" s="49">
        <v>4.42</v>
      </c>
      <c r="H60" s="48">
        <f t="shared" si="0"/>
        <v>48.6289592760181</v>
      </c>
      <c r="I60" s="41">
        <v>24610</v>
      </c>
      <c r="J60" s="42">
        <f t="shared" si="1"/>
        <v>8.228250300510677</v>
      </c>
    </row>
    <row r="61" spans="1:10" ht="12.75">
      <c r="A61" s="65">
        <v>20000</v>
      </c>
      <c r="B61" s="62" t="s">
        <v>27</v>
      </c>
      <c r="C61" s="60">
        <v>19.99</v>
      </c>
      <c r="E61" s="77">
        <v>39494</v>
      </c>
      <c r="F61" s="50">
        <v>134.66</v>
      </c>
      <c r="G61" s="49">
        <v>4.01</v>
      </c>
      <c r="H61" s="48">
        <f t="shared" si="0"/>
        <v>33.581047381546135</v>
      </c>
      <c r="I61" s="41">
        <v>25082</v>
      </c>
      <c r="J61" s="42">
        <f t="shared" si="1"/>
        <v>7.11462868253096</v>
      </c>
    </row>
    <row r="62" spans="1:10" ht="12.75">
      <c r="A62" s="65">
        <v>20900</v>
      </c>
      <c r="B62" s="62" t="s">
        <v>28</v>
      </c>
      <c r="C62" s="60">
        <v>7.31</v>
      </c>
      <c r="E62" s="77">
        <v>39516</v>
      </c>
      <c r="F62" s="50">
        <v>191.95</v>
      </c>
      <c r="G62" s="49">
        <v>4.18</v>
      </c>
      <c r="H62" s="48">
        <f t="shared" si="0"/>
        <v>45.921052631578945</v>
      </c>
      <c r="I62" s="41">
        <v>25606</v>
      </c>
      <c r="J62" s="42">
        <f t="shared" si="1"/>
        <v>8.763559662515066</v>
      </c>
    </row>
    <row r="63" spans="1:10" ht="12.75">
      <c r="A63" s="65">
        <v>21000</v>
      </c>
      <c r="B63" s="62" t="s">
        <v>54</v>
      </c>
      <c r="C63" s="60">
        <v>69.98</v>
      </c>
      <c r="E63" s="77">
        <v>39538</v>
      </c>
      <c r="F63" s="50">
        <v>199.97</v>
      </c>
      <c r="G63" s="49">
        <v>4.13</v>
      </c>
      <c r="H63" s="48">
        <f t="shared" si="0"/>
        <v>48.41888619854721</v>
      </c>
      <c r="I63" s="41">
        <v>26209</v>
      </c>
      <c r="J63" s="42">
        <f t="shared" si="1"/>
        <v>8.029666036243318</v>
      </c>
    </row>
    <row r="64" spans="1:10" ht="12.75">
      <c r="A64" s="65">
        <v>21700</v>
      </c>
      <c r="B64" s="62" t="s">
        <v>27</v>
      </c>
      <c r="C64" s="60">
        <v>19.99</v>
      </c>
      <c r="E64" s="77">
        <v>39557</v>
      </c>
      <c r="F64" s="50">
        <v>196.06</v>
      </c>
      <c r="G64" s="49">
        <v>4.2</v>
      </c>
      <c r="H64" s="48">
        <f t="shared" si="0"/>
        <v>46.68095238095238</v>
      </c>
      <c r="I64" s="41">
        <v>26769</v>
      </c>
      <c r="J64" s="42">
        <f t="shared" si="1"/>
        <v>8.335884353741497</v>
      </c>
    </row>
    <row r="65" spans="1:10" ht="12.75">
      <c r="A65" s="65">
        <v>23400</v>
      </c>
      <c r="B65" s="62" t="s">
        <v>27</v>
      </c>
      <c r="C65" s="60">
        <v>13</v>
      </c>
      <c r="E65" s="77">
        <v>39576</v>
      </c>
      <c r="F65" s="50">
        <v>224.25</v>
      </c>
      <c r="G65" s="49">
        <v>4.33</v>
      </c>
      <c r="H65" s="48">
        <f t="shared" si="0"/>
        <v>51.789838337182445</v>
      </c>
      <c r="I65" s="41">
        <v>27370</v>
      </c>
      <c r="J65" s="42">
        <f t="shared" si="1"/>
        <v>8.617277593541173</v>
      </c>
    </row>
    <row r="66" spans="1:10" ht="12.75">
      <c r="A66" s="65">
        <v>25150</v>
      </c>
      <c r="B66" s="62" t="s">
        <v>27</v>
      </c>
      <c r="C66" s="60">
        <v>13</v>
      </c>
      <c r="E66" s="77">
        <v>39588</v>
      </c>
      <c r="F66" s="50">
        <v>232.18</v>
      </c>
      <c r="G66" s="49">
        <v>4.43</v>
      </c>
      <c r="H66" s="48">
        <f t="shared" si="0"/>
        <v>52.410835214446955</v>
      </c>
      <c r="I66" s="41">
        <v>27983</v>
      </c>
      <c r="J66" s="42">
        <f t="shared" si="1"/>
        <v>8.549891552112063</v>
      </c>
    </row>
    <row r="67" spans="1:10" ht="12.75">
      <c r="A67" s="65">
        <v>25250</v>
      </c>
      <c r="B67" s="62" t="s">
        <v>55</v>
      </c>
      <c r="C67" s="60">
        <v>10</v>
      </c>
      <c r="E67" s="77">
        <v>39595</v>
      </c>
      <c r="F67" s="50">
        <v>210.9</v>
      </c>
      <c r="G67" s="49">
        <v>4.56</v>
      </c>
      <c r="H67" s="48">
        <f t="shared" si="0"/>
        <v>46.25000000000001</v>
      </c>
      <c r="I67" s="41">
        <v>28566</v>
      </c>
      <c r="J67" s="42">
        <f t="shared" si="1"/>
        <v>7.93310463121784</v>
      </c>
    </row>
    <row r="68" spans="1:10" ht="12.75">
      <c r="A68" s="41">
        <v>26200</v>
      </c>
      <c r="B68" s="39" t="s">
        <v>26</v>
      </c>
      <c r="C68" s="54">
        <v>4.5</v>
      </c>
      <c r="E68" s="77">
        <v>39605</v>
      </c>
      <c r="F68" s="50">
        <v>152.59</v>
      </c>
      <c r="G68" s="49">
        <v>4.61</v>
      </c>
      <c r="H68" s="48">
        <f t="shared" si="0"/>
        <v>33.0997830802603</v>
      </c>
      <c r="I68" s="41">
        <v>28948</v>
      </c>
      <c r="J68" s="42">
        <f t="shared" si="1"/>
        <v>8.664864680696414</v>
      </c>
    </row>
    <row r="69" spans="1:11" ht="12.75">
      <c r="A69" s="65">
        <v>26500</v>
      </c>
      <c r="B69" s="62" t="s">
        <v>27</v>
      </c>
      <c r="C69" s="60">
        <v>13</v>
      </c>
      <c r="E69" s="116">
        <v>39612</v>
      </c>
      <c r="F69" s="50">
        <v>187.73</v>
      </c>
      <c r="G69" s="49">
        <v>4.55</v>
      </c>
      <c r="H69" s="48">
        <f t="shared" si="0"/>
        <v>41.25934065934066</v>
      </c>
      <c r="I69" s="41">
        <v>29444</v>
      </c>
      <c r="J69" s="42">
        <f t="shared" si="1"/>
        <v>8.318415455512229</v>
      </c>
      <c r="K69" s="115">
        <f>(SUM(H39:H69)/(I69-I38))*100</f>
        <v>8.1670168973178</v>
      </c>
    </row>
    <row r="70" spans="1:10" ht="12.75">
      <c r="A70" s="65">
        <v>26500</v>
      </c>
      <c r="B70" s="62" t="s">
        <v>29</v>
      </c>
      <c r="C70" s="60">
        <v>0</v>
      </c>
      <c r="E70" s="77">
        <v>39625</v>
      </c>
      <c r="F70" s="50">
        <v>246.18</v>
      </c>
      <c r="G70" s="49">
        <v>4.63</v>
      </c>
      <c r="H70" s="48">
        <f t="shared" si="0"/>
        <v>53.17062634989201</v>
      </c>
      <c r="I70" s="41">
        <v>30076</v>
      </c>
      <c r="J70" s="42">
        <f t="shared" si="1"/>
        <v>8.413073789539876</v>
      </c>
    </row>
    <row r="71" spans="1:10" ht="12.75">
      <c r="A71" s="65">
        <v>26700</v>
      </c>
      <c r="B71" s="62" t="s">
        <v>56</v>
      </c>
      <c r="C71" s="60">
        <v>5</v>
      </c>
      <c r="E71" s="77">
        <v>39636</v>
      </c>
      <c r="F71" s="50">
        <v>140.62</v>
      </c>
      <c r="G71" s="49">
        <v>4.51</v>
      </c>
      <c r="H71" s="48">
        <f t="shared" si="0"/>
        <v>31.179600886917964</v>
      </c>
      <c r="I71" s="41">
        <v>30449</v>
      </c>
      <c r="J71" s="42">
        <f t="shared" si="1"/>
        <v>8.35914232893243</v>
      </c>
    </row>
    <row r="72" spans="1:10" ht="12.75">
      <c r="A72" s="65">
        <v>27500</v>
      </c>
      <c r="B72" s="62" t="s">
        <v>27</v>
      </c>
      <c r="C72" s="60">
        <v>13</v>
      </c>
      <c r="E72" s="77">
        <v>39640</v>
      </c>
      <c r="F72" s="50">
        <v>183.37</v>
      </c>
      <c r="G72" s="49">
        <v>4.53</v>
      </c>
      <c r="H72" s="48">
        <f t="shared" si="0"/>
        <v>40.47902869757174</v>
      </c>
      <c r="I72" s="41">
        <v>30919</v>
      </c>
      <c r="J72" s="42">
        <f t="shared" si="1"/>
        <v>8.61255929735569</v>
      </c>
    </row>
    <row r="73" spans="1:10" ht="12.75">
      <c r="A73" s="65">
        <v>28000</v>
      </c>
      <c r="B73" s="62" t="s">
        <v>57</v>
      </c>
      <c r="C73" s="60">
        <v>9.02</v>
      </c>
      <c r="E73" s="77">
        <v>39649</v>
      </c>
      <c r="F73" s="50">
        <v>238.06</v>
      </c>
      <c r="G73" s="49">
        <v>4.69</v>
      </c>
      <c r="H73" s="48">
        <f t="shared" si="0"/>
        <v>50.7590618336887</v>
      </c>
      <c r="I73" s="41">
        <v>31510</v>
      </c>
      <c r="J73" s="42">
        <f t="shared" si="1"/>
        <v>8.588673745124991</v>
      </c>
    </row>
    <row r="74" spans="1:10" ht="12.75">
      <c r="A74" s="65">
        <v>29100</v>
      </c>
      <c r="B74" s="62" t="s">
        <v>27</v>
      </c>
      <c r="C74" s="60">
        <v>13</v>
      </c>
      <c r="E74" s="77">
        <v>39656</v>
      </c>
      <c r="F74" s="50">
        <v>192.15</v>
      </c>
      <c r="G74" s="49">
        <v>4.69</v>
      </c>
      <c r="H74" s="48">
        <f t="shared" si="0"/>
        <v>40.97014925373134</v>
      </c>
      <c r="I74" s="41">
        <v>32059</v>
      </c>
      <c r="J74" s="42">
        <f t="shared" si="1"/>
        <v>7.462686567164178</v>
      </c>
    </row>
    <row r="75" spans="1:10" ht="12.75">
      <c r="A75" s="103">
        <v>29978</v>
      </c>
      <c r="B75" s="39" t="s">
        <v>96</v>
      </c>
      <c r="C75" s="54">
        <v>693.89</v>
      </c>
      <c r="E75" s="77">
        <v>39659</v>
      </c>
      <c r="F75" s="50">
        <v>135.96</v>
      </c>
      <c r="G75" s="49">
        <v>4.91</v>
      </c>
      <c r="H75" s="48">
        <f aca="true" t="shared" si="2" ref="H75:H130">F75/G75</f>
        <v>27.69042769857434</v>
      </c>
      <c r="I75" s="41">
        <v>32413</v>
      </c>
      <c r="J75" s="42">
        <f t="shared" si="1"/>
        <v>7.822154717111395</v>
      </c>
    </row>
    <row r="76" spans="1:10" ht="12.75">
      <c r="A76" s="65">
        <v>31000</v>
      </c>
      <c r="B76" s="62" t="s">
        <v>26</v>
      </c>
      <c r="C76" s="60">
        <v>3.89</v>
      </c>
      <c r="E76" s="77">
        <v>39680</v>
      </c>
      <c r="F76" s="50">
        <v>167.54</v>
      </c>
      <c r="G76" s="49">
        <v>4.43</v>
      </c>
      <c r="H76" s="48">
        <f t="shared" si="2"/>
        <v>37.81941309255079</v>
      </c>
      <c r="I76" s="41">
        <v>32858</v>
      </c>
      <c r="J76" s="42">
        <f aca="true" t="shared" si="3" ref="J76:J130">(H76/(I76-I75))*100</f>
        <v>8.498744515179952</v>
      </c>
    </row>
    <row r="77" spans="1:10" ht="12.75">
      <c r="A77" s="65">
        <v>32000</v>
      </c>
      <c r="B77" s="62" t="s">
        <v>58</v>
      </c>
      <c r="C77" s="60">
        <v>41</v>
      </c>
      <c r="E77" s="77">
        <v>39683</v>
      </c>
      <c r="F77" s="50">
        <v>161.57</v>
      </c>
      <c r="G77" s="49">
        <v>4.32</v>
      </c>
      <c r="H77" s="48">
        <f t="shared" si="2"/>
        <v>37.40046296296296</v>
      </c>
      <c r="I77" s="41">
        <v>33367</v>
      </c>
      <c r="J77" s="42">
        <f t="shared" si="3"/>
        <v>7.347831623371897</v>
      </c>
    </row>
    <row r="78" spans="1:10" ht="12.75">
      <c r="A78" s="65">
        <v>32800</v>
      </c>
      <c r="B78" s="62" t="s">
        <v>59</v>
      </c>
      <c r="C78" s="60">
        <v>376.21</v>
      </c>
      <c r="E78" s="77">
        <v>39692</v>
      </c>
      <c r="F78" s="50">
        <v>216.17</v>
      </c>
      <c r="G78" s="49">
        <v>4.36</v>
      </c>
      <c r="H78" s="48">
        <f t="shared" si="2"/>
        <v>49.58027522935779</v>
      </c>
      <c r="I78" s="41">
        <v>33993</v>
      </c>
      <c r="J78" s="42">
        <f t="shared" si="3"/>
        <v>7.92017176187824</v>
      </c>
    </row>
    <row r="79" spans="1:10" ht="12.75">
      <c r="A79" s="65">
        <v>33000</v>
      </c>
      <c r="B79" s="62" t="s">
        <v>60</v>
      </c>
      <c r="C79" s="60">
        <v>183.15</v>
      </c>
      <c r="E79" s="77">
        <v>39705</v>
      </c>
      <c r="F79" s="50">
        <v>225.65</v>
      </c>
      <c r="G79" s="49">
        <v>4.39</v>
      </c>
      <c r="H79" s="48">
        <f t="shared" si="2"/>
        <v>51.400911161731216</v>
      </c>
      <c r="I79" s="41">
        <v>34593</v>
      </c>
      <c r="J79" s="42">
        <f t="shared" si="3"/>
        <v>8.566818526955203</v>
      </c>
    </row>
    <row r="80" spans="1:10" ht="12.75">
      <c r="A80" s="41">
        <v>33000</v>
      </c>
      <c r="B80" s="39" t="s">
        <v>61</v>
      </c>
      <c r="C80" s="60">
        <v>310.3</v>
      </c>
      <c r="E80" s="77">
        <v>39721</v>
      </c>
      <c r="F80" s="50">
        <v>209.01</v>
      </c>
      <c r="G80" s="49">
        <v>4.29</v>
      </c>
      <c r="H80" s="48">
        <f t="shared" si="2"/>
        <v>48.72027972027972</v>
      </c>
      <c r="I80" s="41">
        <v>35204</v>
      </c>
      <c r="J80" s="42">
        <f t="shared" si="3"/>
        <v>7.97385920135511</v>
      </c>
    </row>
    <row r="81" spans="1:10" ht="12.75">
      <c r="A81" s="65">
        <v>33500</v>
      </c>
      <c r="B81" s="62" t="s">
        <v>62</v>
      </c>
      <c r="C81" s="60">
        <v>20</v>
      </c>
      <c r="E81" s="77">
        <v>39737</v>
      </c>
      <c r="F81" s="50">
        <v>226.81</v>
      </c>
      <c r="G81" s="49">
        <v>4.29</v>
      </c>
      <c r="H81" s="48">
        <f t="shared" si="2"/>
        <v>52.86946386946387</v>
      </c>
      <c r="I81" s="41">
        <v>35839</v>
      </c>
      <c r="J81" s="42">
        <f t="shared" si="3"/>
        <v>8.325899821962816</v>
      </c>
    </row>
    <row r="82" spans="1:10" ht="12.75">
      <c r="A82" s="65">
        <v>34000</v>
      </c>
      <c r="B82" s="62" t="s">
        <v>27</v>
      </c>
      <c r="C82" s="60">
        <v>13</v>
      </c>
      <c r="E82" s="77">
        <v>39749</v>
      </c>
      <c r="F82" s="50">
        <v>194.81</v>
      </c>
      <c r="G82" s="49">
        <v>4.09</v>
      </c>
      <c r="H82" s="48">
        <f t="shared" si="2"/>
        <v>47.63080684596577</v>
      </c>
      <c r="I82" s="41">
        <v>36424</v>
      </c>
      <c r="J82" s="42">
        <f t="shared" si="3"/>
        <v>8.142018264267653</v>
      </c>
    </row>
    <row r="83" spans="1:10" ht="12.75">
      <c r="A83" s="65">
        <v>34000</v>
      </c>
      <c r="B83" s="62" t="s">
        <v>63</v>
      </c>
      <c r="C83" s="60">
        <v>38</v>
      </c>
      <c r="E83" s="77">
        <v>39754</v>
      </c>
      <c r="F83" s="50">
        <v>120.86</v>
      </c>
      <c r="G83" s="49">
        <v>3.89</v>
      </c>
      <c r="H83" s="48">
        <f t="shared" si="2"/>
        <v>31.069408740359897</v>
      </c>
      <c r="I83" s="41">
        <v>36871</v>
      </c>
      <c r="J83" s="42">
        <f t="shared" si="3"/>
        <v>6.9506507249127285</v>
      </c>
    </row>
    <row r="84" spans="1:10" ht="12.75">
      <c r="A84" s="65">
        <v>34000</v>
      </c>
      <c r="B84" s="62" t="s">
        <v>64</v>
      </c>
      <c r="C84" s="60">
        <v>31.52</v>
      </c>
      <c r="E84" s="77">
        <v>39760</v>
      </c>
      <c r="F84" s="50">
        <v>176.25</v>
      </c>
      <c r="G84" s="49">
        <v>3.85</v>
      </c>
      <c r="H84" s="48">
        <f t="shared" si="2"/>
        <v>45.77922077922078</v>
      </c>
      <c r="I84" s="41">
        <v>37414</v>
      </c>
      <c r="J84" s="42">
        <f t="shared" si="3"/>
        <v>8.430795723613404</v>
      </c>
    </row>
    <row r="85" spans="1:10" ht="12.75">
      <c r="A85" s="65">
        <v>34400</v>
      </c>
      <c r="B85" s="62" t="s">
        <v>65</v>
      </c>
      <c r="C85" s="60">
        <v>16</v>
      </c>
      <c r="E85" s="77">
        <v>39771</v>
      </c>
      <c r="F85" s="50">
        <v>190.53</v>
      </c>
      <c r="G85" s="49">
        <v>3.86</v>
      </c>
      <c r="H85" s="48">
        <f t="shared" si="2"/>
        <v>49.36010362694301</v>
      </c>
      <c r="I85" s="41">
        <v>38006</v>
      </c>
      <c r="J85" s="42">
        <f t="shared" si="3"/>
        <v>8.337855342389023</v>
      </c>
    </row>
    <row r="86" spans="1:10" ht="12.75">
      <c r="A86" s="65">
        <v>35900</v>
      </c>
      <c r="B86" s="62" t="s">
        <v>66</v>
      </c>
      <c r="C86" s="60">
        <v>1</v>
      </c>
      <c r="E86" s="77">
        <v>39775</v>
      </c>
      <c r="F86" s="50">
        <v>158.4</v>
      </c>
      <c r="G86" s="49">
        <v>3.66</v>
      </c>
      <c r="H86" s="48">
        <f t="shared" si="2"/>
        <v>43.278688524590166</v>
      </c>
      <c r="I86" s="41">
        <v>38527</v>
      </c>
      <c r="J86" s="42">
        <f t="shared" si="3"/>
        <v>8.306850004719802</v>
      </c>
    </row>
    <row r="87" spans="1:10" ht="12.75">
      <c r="A87" s="65">
        <v>37200</v>
      </c>
      <c r="B87" s="62" t="s">
        <v>67</v>
      </c>
      <c r="C87" s="60">
        <v>69.09</v>
      </c>
      <c r="E87" s="108">
        <v>39787</v>
      </c>
      <c r="F87" s="50">
        <v>192.65</v>
      </c>
      <c r="G87" s="49">
        <v>3.65</v>
      </c>
      <c r="H87" s="48">
        <f t="shared" si="2"/>
        <v>52.780821917808225</v>
      </c>
      <c r="I87" s="41">
        <v>39110</v>
      </c>
      <c r="J87" s="42">
        <f t="shared" si="3"/>
        <v>9.053314222608615</v>
      </c>
    </row>
    <row r="88" spans="1:10" ht="12.75">
      <c r="A88" s="65">
        <v>37500</v>
      </c>
      <c r="B88" s="62" t="s">
        <v>27</v>
      </c>
      <c r="C88" s="60">
        <v>13</v>
      </c>
      <c r="E88" s="108">
        <v>39803</v>
      </c>
      <c r="F88" s="50">
        <v>175.43</v>
      </c>
      <c r="G88" s="49">
        <v>3.31</v>
      </c>
      <c r="H88" s="48">
        <f t="shared" si="2"/>
        <v>53</v>
      </c>
      <c r="I88" s="41">
        <v>39774</v>
      </c>
      <c r="J88" s="42">
        <f t="shared" si="3"/>
        <v>7.981927710843372</v>
      </c>
    </row>
    <row r="89" spans="1:10" ht="12.75">
      <c r="A89" s="65">
        <v>37800</v>
      </c>
      <c r="B89" s="62" t="s">
        <v>26</v>
      </c>
      <c r="C89" s="60">
        <v>9.63</v>
      </c>
      <c r="E89" s="108">
        <v>39809</v>
      </c>
      <c r="F89" s="50">
        <v>100.38</v>
      </c>
      <c r="G89" s="49">
        <v>3.29</v>
      </c>
      <c r="H89" s="48">
        <f t="shared" si="2"/>
        <v>30.51063829787234</v>
      </c>
      <c r="I89" s="41">
        <v>40175</v>
      </c>
      <c r="J89" s="42">
        <f t="shared" si="3"/>
        <v>7.608637979519287</v>
      </c>
    </row>
    <row r="90" spans="1:10" ht="12.75">
      <c r="A90" s="65">
        <v>37800</v>
      </c>
      <c r="B90" s="62" t="s">
        <v>68</v>
      </c>
      <c r="C90" s="60">
        <v>30</v>
      </c>
      <c r="E90" s="108">
        <v>39811</v>
      </c>
      <c r="F90" s="50">
        <v>125.74</v>
      </c>
      <c r="G90" s="49">
        <v>3.29</v>
      </c>
      <c r="H90" s="48">
        <f t="shared" si="2"/>
        <v>38.21884498480243</v>
      </c>
      <c r="I90" s="41">
        <v>40652</v>
      </c>
      <c r="J90" s="42">
        <f t="shared" si="3"/>
        <v>8.012336474801348</v>
      </c>
    </row>
    <row r="91" spans="1:10" ht="12.75">
      <c r="A91" s="65">
        <v>39500</v>
      </c>
      <c r="B91" s="62" t="s">
        <v>69</v>
      </c>
      <c r="C91" s="60">
        <v>9.37</v>
      </c>
      <c r="E91" s="108">
        <v>39824</v>
      </c>
      <c r="F91" s="50">
        <v>146.01</v>
      </c>
      <c r="G91" s="49">
        <v>3.19</v>
      </c>
      <c r="H91" s="48">
        <f t="shared" si="2"/>
        <v>45.771159874608145</v>
      </c>
      <c r="I91" s="41">
        <v>41228</v>
      </c>
      <c r="J91" s="42">
        <f t="shared" si="3"/>
        <v>7.946381922675025</v>
      </c>
    </row>
    <row r="92" spans="1:10" ht="12.75">
      <c r="A92" s="65">
        <v>39900</v>
      </c>
      <c r="B92" s="62" t="s">
        <v>27</v>
      </c>
      <c r="C92" s="60">
        <v>22.99</v>
      </c>
      <c r="E92" s="108">
        <v>39837</v>
      </c>
      <c r="F92" s="50">
        <v>162.01</v>
      </c>
      <c r="G92" s="49">
        <v>3.57</v>
      </c>
      <c r="H92" s="48">
        <f t="shared" si="2"/>
        <v>45.38095238095238</v>
      </c>
      <c r="I92" s="41">
        <v>41826</v>
      </c>
      <c r="J92" s="42">
        <f t="shared" si="3"/>
        <v>7.588788023570632</v>
      </c>
    </row>
    <row r="93" spans="1:10" ht="12.75">
      <c r="A93" s="65">
        <v>40600</v>
      </c>
      <c r="B93" s="62" t="s">
        <v>70</v>
      </c>
      <c r="C93" s="60">
        <v>7.99</v>
      </c>
      <c r="E93" s="108">
        <v>39838</v>
      </c>
      <c r="F93" s="50">
        <v>152.28</v>
      </c>
      <c r="G93" s="49">
        <v>3.39</v>
      </c>
      <c r="H93" s="48">
        <f t="shared" si="2"/>
        <v>44.92035398230088</v>
      </c>
      <c r="I93" s="41">
        <v>42421</v>
      </c>
      <c r="J93" s="42">
        <f t="shared" si="3"/>
        <v>7.54963932475645</v>
      </c>
    </row>
    <row r="94" spans="1:10" ht="12.75">
      <c r="A94" s="65">
        <v>42500</v>
      </c>
      <c r="B94" s="62" t="s">
        <v>71</v>
      </c>
      <c r="C94" s="60">
        <v>18.29</v>
      </c>
      <c r="E94" s="108">
        <v>39863</v>
      </c>
      <c r="F94" s="50">
        <v>184.95</v>
      </c>
      <c r="G94" s="49">
        <v>3.83</v>
      </c>
      <c r="H94" s="48">
        <f t="shared" si="2"/>
        <v>48.289817232375974</v>
      </c>
      <c r="I94" s="41">
        <v>43031</v>
      </c>
      <c r="J94" s="42">
        <f t="shared" si="3"/>
        <v>7.916363480717373</v>
      </c>
    </row>
    <row r="95" spans="1:10" ht="12.75">
      <c r="A95" s="65">
        <v>42500</v>
      </c>
      <c r="B95" s="62" t="s">
        <v>72</v>
      </c>
      <c r="C95" s="60">
        <v>12.79</v>
      </c>
      <c r="E95" s="108">
        <v>39881</v>
      </c>
      <c r="F95" s="50">
        <v>190.81</v>
      </c>
      <c r="G95" s="49">
        <v>3.82</v>
      </c>
      <c r="H95" s="48">
        <f t="shared" si="2"/>
        <v>49.95026178010472</v>
      </c>
      <c r="I95" s="41">
        <v>43646</v>
      </c>
      <c r="J95" s="42">
        <f t="shared" si="3"/>
        <v>8.12199378538288</v>
      </c>
    </row>
    <row r="96" spans="1:10" ht="12.75">
      <c r="A96" s="65">
        <v>42500</v>
      </c>
      <c r="B96" s="62" t="s">
        <v>26</v>
      </c>
      <c r="C96" s="60">
        <v>7.92</v>
      </c>
      <c r="E96" s="108">
        <v>39893</v>
      </c>
      <c r="F96" s="50">
        <v>201.66</v>
      </c>
      <c r="G96" s="49">
        <v>3.78</v>
      </c>
      <c r="H96" s="48">
        <f t="shared" si="2"/>
        <v>53.34920634920635</v>
      </c>
      <c r="I96" s="41">
        <v>44251</v>
      </c>
      <c r="J96" s="42">
        <f t="shared" si="3"/>
        <v>8.818050636232453</v>
      </c>
    </row>
    <row r="97" spans="1:11" ht="12.75">
      <c r="A97" s="65">
        <v>43100</v>
      </c>
      <c r="B97" s="62" t="s">
        <v>26</v>
      </c>
      <c r="C97" s="60">
        <v>5.11</v>
      </c>
      <c r="E97" s="117">
        <v>39905</v>
      </c>
      <c r="F97" s="50">
        <v>191.8</v>
      </c>
      <c r="G97" s="49">
        <v>3.82</v>
      </c>
      <c r="H97" s="48">
        <f t="shared" si="2"/>
        <v>50.20942408376964</v>
      </c>
      <c r="I97" s="41">
        <v>44891</v>
      </c>
      <c r="J97" s="42">
        <f t="shared" si="3"/>
        <v>7.8452225130890065</v>
      </c>
      <c r="K97" s="115">
        <f>(SUM(H70:H97)/(I97-I69))*100</f>
        <v>8.102151939908094</v>
      </c>
    </row>
    <row r="98" spans="1:10" ht="12.75">
      <c r="A98" s="65">
        <v>43900</v>
      </c>
      <c r="B98" s="62" t="s">
        <v>27</v>
      </c>
      <c r="C98" s="60">
        <v>19.99</v>
      </c>
      <c r="E98" s="108">
        <v>39933</v>
      </c>
      <c r="F98" s="50">
        <v>211.77</v>
      </c>
      <c r="G98" s="49">
        <v>4.02</v>
      </c>
      <c r="H98" s="48">
        <f t="shared" si="2"/>
        <v>52.67910447761195</v>
      </c>
      <c r="I98" s="41">
        <v>45493</v>
      </c>
      <c r="J98" s="42">
        <f t="shared" si="3"/>
        <v>8.750681806912285</v>
      </c>
    </row>
    <row r="99" spans="1:10" ht="12.75">
      <c r="A99" s="65">
        <v>44700</v>
      </c>
      <c r="B99" s="62" t="s">
        <v>26</v>
      </c>
      <c r="C99" s="60">
        <v>10.36</v>
      </c>
      <c r="E99" s="108">
        <v>39967</v>
      </c>
      <c r="F99" s="50">
        <v>226.9</v>
      </c>
      <c r="G99" s="49">
        <v>4.34</v>
      </c>
      <c r="H99" s="48">
        <f t="shared" si="2"/>
        <v>52.281105990783416</v>
      </c>
      <c r="I99" s="41">
        <v>46109</v>
      </c>
      <c r="J99" s="42">
        <f t="shared" si="3"/>
        <v>8.487192530971335</v>
      </c>
    </row>
    <row r="100" spans="1:10" ht="12.75">
      <c r="A100" s="103">
        <v>44955</v>
      </c>
      <c r="B100" s="39" t="s">
        <v>97</v>
      </c>
      <c r="C100" s="54">
        <v>797.29</v>
      </c>
      <c r="E100" s="108">
        <v>39981</v>
      </c>
      <c r="F100" s="50">
        <v>225.41</v>
      </c>
      <c r="G100" s="49">
        <v>4.54</v>
      </c>
      <c r="H100" s="48">
        <f t="shared" si="2"/>
        <v>49.64977973568282</v>
      </c>
      <c r="I100" s="41">
        <v>46755</v>
      </c>
      <c r="J100" s="42">
        <f t="shared" si="3"/>
        <v>7.6857244172883625</v>
      </c>
    </row>
    <row r="101" spans="1:10" ht="12.75">
      <c r="A101" s="65">
        <v>45050</v>
      </c>
      <c r="B101" s="62" t="s">
        <v>27</v>
      </c>
      <c r="C101" s="60">
        <v>19.99</v>
      </c>
      <c r="E101" s="108">
        <v>39989</v>
      </c>
      <c r="F101" s="50">
        <v>204.74</v>
      </c>
      <c r="G101" s="49">
        <v>4.65</v>
      </c>
      <c r="H101" s="48">
        <f t="shared" si="2"/>
        <v>44.03010752688172</v>
      </c>
      <c r="I101" s="41">
        <v>47321</v>
      </c>
      <c r="J101" s="42">
        <f t="shared" si="3"/>
        <v>7.77917094114518</v>
      </c>
    </row>
    <row r="102" spans="1:10" ht="12.75">
      <c r="A102" s="65">
        <v>45200</v>
      </c>
      <c r="B102" s="62" t="s">
        <v>29</v>
      </c>
      <c r="C102" s="60">
        <v>0</v>
      </c>
      <c r="E102" s="108">
        <v>39990</v>
      </c>
      <c r="F102" s="50">
        <v>148.6</v>
      </c>
      <c r="G102" s="49">
        <v>4.97</v>
      </c>
      <c r="H102" s="48">
        <f t="shared" si="2"/>
        <v>29.899396378269618</v>
      </c>
      <c r="I102" s="41">
        <v>47740</v>
      </c>
      <c r="J102" s="42">
        <f t="shared" si="3"/>
        <v>7.135894123692033</v>
      </c>
    </row>
    <row r="103" spans="1:10" ht="12.75">
      <c r="A103" s="65">
        <v>45400</v>
      </c>
      <c r="B103" s="62" t="s">
        <v>73</v>
      </c>
      <c r="C103" s="60">
        <v>15.24</v>
      </c>
      <c r="E103" s="108">
        <v>39991</v>
      </c>
      <c r="F103" s="50">
        <v>249.26</v>
      </c>
      <c r="G103" s="49">
        <v>5.67</v>
      </c>
      <c r="H103" s="48">
        <f t="shared" si="2"/>
        <v>43.961199294532626</v>
      </c>
      <c r="I103" s="41">
        <v>48281</v>
      </c>
      <c r="J103" s="42">
        <f t="shared" si="3"/>
        <v>8.125914841872945</v>
      </c>
    </row>
    <row r="104" spans="1:10" ht="12.75">
      <c r="A104" s="65">
        <v>50000</v>
      </c>
      <c r="B104" s="62" t="s">
        <v>74</v>
      </c>
      <c r="C104" s="60">
        <v>280</v>
      </c>
      <c r="E104" s="108">
        <v>40003</v>
      </c>
      <c r="F104" s="50">
        <v>274.5</v>
      </c>
      <c r="G104" s="49">
        <v>5.86</v>
      </c>
      <c r="H104" s="48">
        <f t="shared" si="2"/>
        <v>46.84300341296928</v>
      </c>
      <c r="I104" s="41">
        <v>48783</v>
      </c>
      <c r="J104" s="42">
        <f t="shared" si="3"/>
        <v>9.331275580272765</v>
      </c>
    </row>
    <row r="105" spans="1:10" ht="12.75">
      <c r="A105" s="65">
        <v>50600</v>
      </c>
      <c r="B105" s="62" t="s">
        <v>71</v>
      </c>
      <c r="C105" s="60">
        <v>26.72</v>
      </c>
      <c r="E105" s="108">
        <v>40005</v>
      </c>
      <c r="F105" s="50">
        <v>171.38</v>
      </c>
      <c r="G105" s="49">
        <v>5.57</v>
      </c>
      <c r="H105" s="48">
        <f t="shared" si="2"/>
        <v>30.76840215439856</v>
      </c>
      <c r="I105" s="41">
        <v>49195</v>
      </c>
      <c r="J105" s="42">
        <f t="shared" si="3"/>
        <v>7.468058775339456</v>
      </c>
    </row>
    <row r="106" spans="1:10" ht="12.75">
      <c r="A106" s="65">
        <v>50600</v>
      </c>
      <c r="B106" s="62" t="s">
        <v>75</v>
      </c>
      <c r="C106" s="60">
        <v>16.46</v>
      </c>
      <c r="E106" s="108">
        <v>40005</v>
      </c>
      <c r="F106" s="50">
        <v>196.28</v>
      </c>
      <c r="G106" s="49">
        <v>4.67</v>
      </c>
      <c r="H106" s="48">
        <f t="shared" si="2"/>
        <v>42.02997858672377</v>
      </c>
      <c r="I106" s="41">
        <v>49688</v>
      </c>
      <c r="J106" s="42">
        <f t="shared" si="3"/>
        <v>8.525350626110297</v>
      </c>
    </row>
    <row r="107" spans="1:10" ht="12.75">
      <c r="A107" s="65">
        <v>51600</v>
      </c>
      <c r="B107" s="62" t="s">
        <v>26</v>
      </c>
      <c r="C107" s="60">
        <v>9.75</v>
      </c>
      <c r="E107" s="108">
        <v>40007</v>
      </c>
      <c r="F107" s="50">
        <v>217.88</v>
      </c>
      <c r="G107" s="49">
        <v>4.56</v>
      </c>
      <c r="H107" s="48">
        <f t="shared" si="2"/>
        <v>47.780701754385966</v>
      </c>
      <c r="I107" s="41">
        <v>50267</v>
      </c>
      <c r="J107" s="42">
        <f t="shared" si="3"/>
        <v>8.252280095748873</v>
      </c>
    </row>
    <row r="108" spans="1:10" ht="12.75">
      <c r="A108" s="65">
        <v>52200</v>
      </c>
      <c r="B108" s="105" t="s">
        <v>76</v>
      </c>
      <c r="C108" s="64">
        <v>29</v>
      </c>
      <c r="E108" s="108">
        <v>40010</v>
      </c>
      <c r="F108" s="50">
        <v>153</v>
      </c>
      <c r="G108" s="49">
        <v>4.57</v>
      </c>
      <c r="H108" s="48">
        <f t="shared" si="2"/>
        <v>33.47921225382932</v>
      </c>
      <c r="I108" s="41">
        <v>50642</v>
      </c>
      <c r="J108" s="42">
        <f t="shared" si="3"/>
        <v>8.927789934354484</v>
      </c>
    </row>
    <row r="109" spans="1:10" ht="12.75">
      <c r="A109" s="106">
        <v>52300</v>
      </c>
      <c r="B109" s="62" t="s">
        <v>77</v>
      </c>
      <c r="C109" s="64">
        <v>99</v>
      </c>
      <c r="E109" s="108">
        <v>40017</v>
      </c>
      <c r="F109" s="50">
        <v>217.28</v>
      </c>
      <c r="G109" s="49">
        <v>4.33</v>
      </c>
      <c r="H109" s="48">
        <f t="shared" si="2"/>
        <v>50.18013856812933</v>
      </c>
      <c r="I109" s="41">
        <v>51316</v>
      </c>
      <c r="J109" s="42">
        <f t="shared" si="3"/>
        <v>7.445124416636399</v>
      </c>
    </row>
    <row r="110" spans="1:10" ht="12.75">
      <c r="A110" s="106">
        <v>54000</v>
      </c>
      <c r="B110" s="62" t="s">
        <v>25</v>
      </c>
      <c r="C110" s="64">
        <v>0</v>
      </c>
      <c r="E110" s="108">
        <v>40037</v>
      </c>
      <c r="F110" s="50">
        <v>199.96</v>
      </c>
      <c r="G110" s="49">
        <v>4.39</v>
      </c>
      <c r="H110" s="48">
        <f t="shared" si="2"/>
        <v>45.5489749430524</v>
      </c>
      <c r="I110" s="41">
        <v>51885</v>
      </c>
      <c r="J110" s="42">
        <f t="shared" si="3"/>
        <v>8.00509225712696</v>
      </c>
    </row>
    <row r="111" spans="1:10" ht="12.75">
      <c r="A111" s="106">
        <v>54200</v>
      </c>
      <c r="B111" s="62" t="s">
        <v>78</v>
      </c>
      <c r="C111" s="64">
        <v>41</v>
      </c>
      <c r="E111" s="108">
        <v>40052</v>
      </c>
      <c r="F111" s="50">
        <v>221.65</v>
      </c>
      <c r="G111" s="49">
        <v>4.39</v>
      </c>
      <c r="H111" s="48">
        <f t="shared" si="2"/>
        <v>50.48974943052392</v>
      </c>
      <c r="I111" s="41">
        <v>52573</v>
      </c>
      <c r="J111" s="42">
        <f t="shared" si="3"/>
        <v>7.338626370715687</v>
      </c>
    </row>
    <row r="112" spans="1:10" ht="12.75">
      <c r="A112" s="106">
        <v>54400</v>
      </c>
      <c r="B112" s="62" t="s">
        <v>27</v>
      </c>
      <c r="C112" s="64">
        <v>21.99</v>
      </c>
      <c r="E112" s="108">
        <v>40072</v>
      </c>
      <c r="F112" s="50">
        <v>208.95</v>
      </c>
      <c r="G112" s="49">
        <v>4.2</v>
      </c>
      <c r="H112" s="48">
        <f t="shared" si="2"/>
        <v>49.74999999999999</v>
      </c>
      <c r="I112" s="41">
        <v>53166</v>
      </c>
      <c r="J112" s="42">
        <f t="shared" si="3"/>
        <v>8.38954468802698</v>
      </c>
    </row>
    <row r="113" spans="1:10" ht="12.75">
      <c r="A113" s="106">
        <v>54400</v>
      </c>
      <c r="B113" s="62" t="s">
        <v>28</v>
      </c>
      <c r="C113" s="64">
        <v>9.02</v>
      </c>
      <c r="E113" s="108">
        <v>40094</v>
      </c>
      <c r="F113" s="50">
        <v>199.97</v>
      </c>
      <c r="G113" s="49">
        <v>4.13</v>
      </c>
      <c r="H113" s="48">
        <f t="shared" si="2"/>
        <v>48.41888619854721</v>
      </c>
      <c r="I113" s="41">
        <v>53761</v>
      </c>
      <c r="J113" s="42">
        <f t="shared" si="3"/>
        <v>8.137627932528943</v>
      </c>
    </row>
    <row r="114" spans="1:10" ht="12.75">
      <c r="A114" s="106">
        <v>55300</v>
      </c>
      <c r="B114" s="62" t="s">
        <v>79</v>
      </c>
      <c r="C114" s="64">
        <v>20.62</v>
      </c>
      <c r="E114" s="108">
        <v>40114</v>
      </c>
      <c r="F114" s="50">
        <v>210.71</v>
      </c>
      <c r="G114" s="49">
        <v>4.13</v>
      </c>
      <c r="H114" s="48">
        <f t="shared" si="2"/>
        <v>51.01937046004843</v>
      </c>
      <c r="I114" s="41">
        <v>54395</v>
      </c>
      <c r="J114" s="42">
        <f t="shared" si="3"/>
        <v>8.047219315465052</v>
      </c>
    </row>
    <row r="115" spans="1:10" ht="12.75">
      <c r="A115" s="106">
        <v>56100</v>
      </c>
      <c r="B115" s="62" t="s">
        <v>80</v>
      </c>
      <c r="C115" s="64">
        <v>22</v>
      </c>
      <c r="E115" s="108">
        <v>40122</v>
      </c>
      <c r="F115" s="50">
        <v>200.01</v>
      </c>
      <c r="G115" s="49">
        <v>4.25</v>
      </c>
      <c r="H115" s="48">
        <f t="shared" si="2"/>
        <v>47.06117647058824</v>
      </c>
      <c r="I115" s="41">
        <v>55032</v>
      </c>
      <c r="J115" s="42">
        <f t="shared" si="3"/>
        <v>7.387939791301136</v>
      </c>
    </row>
    <row r="116" spans="1:10" ht="12.75">
      <c r="A116" s="106">
        <v>56100</v>
      </c>
      <c r="B116" s="62" t="s">
        <v>27</v>
      </c>
      <c r="C116" s="64">
        <v>21.99</v>
      </c>
      <c r="E116" s="108">
        <v>40150</v>
      </c>
      <c r="F116" s="50">
        <v>164.46</v>
      </c>
      <c r="G116" s="49">
        <v>4.17</v>
      </c>
      <c r="H116" s="48">
        <f t="shared" si="2"/>
        <v>39.438848920863315</v>
      </c>
      <c r="I116" s="41">
        <v>55554</v>
      </c>
      <c r="J116" s="42">
        <f t="shared" si="3"/>
        <v>7.55533504231098</v>
      </c>
    </row>
    <row r="117" spans="1:10" ht="12.75">
      <c r="A117" s="106">
        <v>57000</v>
      </c>
      <c r="B117" s="62" t="s">
        <v>26</v>
      </c>
      <c r="C117" s="64">
        <v>8.53</v>
      </c>
      <c r="E117" s="108">
        <v>40165</v>
      </c>
      <c r="F117" s="50">
        <v>155.04</v>
      </c>
      <c r="G117" s="49">
        <v>4.15</v>
      </c>
      <c r="H117" s="48">
        <f t="shared" si="2"/>
        <v>37.35903614457831</v>
      </c>
      <c r="I117" s="41">
        <v>56026</v>
      </c>
      <c r="J117" s="42">
        <f t="shared" si="3"/>
        <v>7.915050030630997</v>
      </c>
    </row>
    <row r="118" spans="1:10" ht="12.75">
      <c r="A118" s="61">
        <v>57100</v>
      </c>
      <c r="B118" s="105" t="s">
        <v>81</v>
      </c>
      <c r="C118" s="64">
        <v>10</v>
      </c>
      <c r="E118" s="108">
        <v>40175</v>
      </c>
      <c r="F118" s="50">
        <v>195.21</v>
      </c>
      <c r="G118" s="49">
        <v>4.03</v>
      </c>
      <c r="H118" s="48">
        <f t="shared" si="2"/>
        <v>48.439205955334984</v>
      </c>
      <c r="I118" s="41">
        <v>56613</v>
      </c>
      <c r="J118" s="42">
        <f t="shared" si="3"/>
        <v>8.251994200227426</v>
      </c>
    </row>
    <row r="119" spans="1:10" ht="12.75">
      <c r="A119" s="106">
        <v>59900</v>
      </c>
      <c r="B119" s="62" t="s">
        <v>27</v>
      </c>
      <c r="C119" s="64">
        <v>21.99</v>
      </c>
      <c r="E119" s="108">
        <v>40193</v>
      </c>
      <c r="F119" s="50">
        <v>184.43</v>
      </c>
      <c r="G119" s="49">
        <v>4.29</v>
      </c>
      <c r="H119" s="48">
        <f t="shared" si="2"/>
        <v>42.99067599067599</v>
      </c>
      <c r="I119" s="41">
        <v>57174</v>
      </c>
      <c r="J119" s="42">
        <f t="shared" si="3"/>
        <v>7.663222101724775</v>
      </c>
    </row>
    <row r="120" spans="1:10" ht="12.75">
      <c r="A120" s="107">
        <v>60000</v>
      </c>
      <c r="B120" s="105" t="s">
        <v>94</v>
      </c>
      <c r="C120" s="64">
        <v>970</v>
      </c>
      <c r="E120" s="108">
        <v>40205</v>
      </c>
      <c r="F120" s="50">
        <v>199.96</v>
      </c>
      <c r="G120" s="49">
        <v>4.27</v>
      </c>
      <c r="H120" s="48">
        <f t="shared" si="2"/>
        <v>46.82903981264638</v>
      </c>
      <c r="I120" s="41">
        <v>57797</v>
      </c>
      <c r="J120" s="42">
        <f t="shared" si="3"/>
        <v>7.516699809413543</v>
      </c>
    </row>
    <row r="121" spans="1:10" ht="12.75">
      <c r="A121" s="61">
        <v>60000</v>
      </c>
      <c r="B121" s="105" t="s">
        <v>82</v>
      </c>
      <c r="C121" s="64">
        <v>7</v>
      </c>
      <c r="E121" s="108">
        <v>40208</v>
      </c>
      <c r="F121" s="50">
        <v>131.54</v>
      </c>
      <c r="G121" s="49">
        <v>4.32</v>
      </c>
      <c r="H121" s="48">
        <f t="shared" si="2"/>
        <v>30.44907407407407</v>
      </c>
      <c r="I121" s="41">
        <v>58163</v>
      </c>
      <c r="J121" s="42">
        <f t="shared" si="3"/>
        <v>8.319419145921877</v>
      </c>
    </row>
    <row r="122" spans="1:10" ht="12.75">
      <c r="A122" s="61">
        <v>60400</v>
      </c>
      <c r="B122" s="105" t="s">
        <v>83</v>
      </c>
      <c r="C122" s="64">
        <v>2.89</v>
      </c>
      <c r="E122" s="108">
        <v>40213</v>
      </c>
      <c r="F122" s="50">
        <v>208.7</v>
      </c>
      <c r="G122" s="49">
        <v>4.39</v>
      </c>
      <c r="H122" s="48">
        <f t="shared" si="2"/>
        <v>47.53986332574032</v>
      </c>
      <c r="I122" s="41">
        <v>58813</v>
      </c>
      <c r="J122" s="42">
        <f t="shared" si="3"/>
        <v>7.3138251270369725</v>
      </c>
    </row>
    <row r="123" spans="1:10" ht="12.75">
      <c r="A123" s="61">
        <v>60500</v>
      </c>
      <c r="B123" s="105" t="s">
        <v>27</v>
      </c>
      <c r="C123" s="64">
        <v>13</v>
      </c>
      <c r="E123" s="108">
        <v>40221</v>
      </c>
      <c r="F123" s="50">
        <v>179.7</v>
      </c>
      <c r="G123" s="49">
        <v>4.44</v>
      </c>
      <c r="H123" s="48">
        <f t="shared" si="2"/>
        <v>40.47297297297297</v>
      </c>
      <c r="I123" s="41">
        <v>59338</v>
      </c>
      <c r="J123" s="42">
        <f t="shared" si="3"/>
        <v>7.709137709137709</v>
      </c>
    </row>
    <row r="124" spans="1:11" ht="12.75">
      <c r="A124" s="61">
        <v>60500</v>
      </c>
      <c r="B124" s="105" t="s">
        <v>29</v>
      </c>
      <c r="C124" s="64">
        <v>0</v>
      </c>
      <c r="E124" s="117">
        <v>40238</v>
      </c>
      <c r="F124" s="50">
        <v>219.98</v>
      </c>
      <c r="G124" s="49">
        <v>4.25</v>
      </c>
      <c r="H124" s="48">
        <f t="shared" si="2"/>
        <v>51.76</v>
      </c>
      <c r="I124" s="41">
        <v>59947</v>
      </c>
      <c r="J124" s="42">
        <f t="shared" si="3"/>
        <v>8.499178981937602</v>
      </c>
      <c r="K124" s="115">
        <f>(SUM(H98:H124)/(I124-I97))*100</f>
        <v>7.977875961967619</v>
      </c>
    </row>
    <row r="125" spans="1:10" ht="12.75">
      <c r="A125" s="61">
        <v>61000</v>
      </c>
      <c r="B125" s="105" t="s">
        <v>26</v>
      </c>
      <c r="C125" s="64">
        <v>5</v>
      </c>
      <c r="E125" s="108">
        <v>40263</v>
      </c>
      <c r="F125" s="50">
        <v>176.21</v>
      </c>
      <c r="G125" s="49">
        <v>4.3</v>
      </c>
      <c r="H125" s="48">
        <f t="shared" si="2"/>
        <v>40.979069767441864</v>
      </c>
      <c r="I125" s="41">
        <v>60474</v>
      </c>
      <c r="J125" s="42">
        <f t="shared" si="3"/>
        <v>7.775914566877014</v>
      </c>
    </row>
    <row r="126" spans="1:10" ht="12.75">
      <c r="A126" s="61">
        <v>62700</v>
      </c>
      <c r="B126" s="105" t="s">
        <v>27</v>
      </c>
      <c r="C126" s="64">
        <v>10</v>
      </c>
      <c r="E126" s="108">
        <v>40278</v>
      </c>
      <c r="F126" s="50">
        <v>220.59</v>
      </c>
      <c r="G126" s="49">
        <v>4.45</v>
      </c>
      <c r="H126" s="48">
        <f t="shared" si="2"/>
        <v>49.57078651685393</v>
      </c>
      <c r="I126" s="41">
        <v>61050</v>
      </c>
      <c r="J126" s="42">
        <f t="shared" si="3"/>
        <v>8.606039325842696</v>
      </c>
    </row>
    <row r="127" spans="1:10" ht="12.75">
      <c r="A127" s="61">
        <v>63500</v>
      </c>
      <c r="B127" s="105" t="s">
        <v>27</v>
      </c>
      <c r="C127" s="64">
        <v>13</v>
      </c>
      <c r="E127" s="108">
        <v>40306</v>
      </c>
      <c r="F127" s="50">
        <v>236.65</v>
      </c>
      <c r="G127" s="49">
        <v>4.55</v>
      </c>
      <c r="H127" s="48">
        <f t="shared" si="2"/>
        <v>52.010989010989015</v>
      </c>
      <c r="I127" s="41">
        <v>61683</v>
      </c>
      <c r="J127" s="42">
        <f t="shared" si="3"/>
        <v>8.216585941704425</v>
      </c>
    </row>
    <row r="128" spans="1:10" ht="12.75">
      <c r="A128" s="61">
        <v>66000</v>
      </c>
      <c r="B128" s="105" t="s">
        <v>27</v>
      </c>
      <c r="C128" s="64">
        <v>10</v>
      </c>
      <c r="E128" s="108">
        <v>40319</v>
      </c>
      <c r="F128" s="50">
        <v>167.82</v>
      </c>
      <c r="G128" s="49">
        <v>4.65</v>
      </c>
      <c r="H128" s="48">
        <f t="shared" si="2"/>
        <v>36.09032258064516</v>
      </c>
      <c r="I128" s="41">
        <v>62078</v>
      </c>
      <c r="J128" s="42">
        <f t="shared" si="3"/>
        <v>9.13679052674561</v>
      </c>
    </row>
    <row r="129" spans="1:10" ht="12.75">
      <c r="A129" s="61">
        <v>66500</v>
      </c>
      <c r="B129" s="105" t="s">
        <v>89</v>
      </c>
      <c r="C129" s="64">
        <v>19.4</v>
      </c>
      <c r="E129" s="108">
        <v>40335</v>
      </c>
      <c r="F129" s="50">
        <v>223.54</v>
      </c>
      <c r="G129" s="49">
        <v>4.65</v>
      </c>
      <c r="H129" s="48">
        <f t="shared" si="2"/>
        <v>48.07311827956989</v>
      </c>
      <c r="I129" s="41">
        <v>62684</v>
      </c>
      <c r="J129" s="42">
        <f t="shared" si="3"/>
        <v>7.932857801909223</v>
      </c>
    </row>
    <row r="130" spans="1:10" ht="12.75">
      <c r="A130" s="61">
        <v>66800</v>
      </c>
      <c r="B130" s="105" t="s">
        <v>91</v>
      </c>
      <c r="C130" s="64">
        <v>40</v>
      </c>
      <c r="E130" s="108">
        <v>40349</v>
      </c>
      <c r="F130" s="50">
        <v>249.32</v>
      </c>
      <c r="G130" s="49">
        <v>4.69</v>
      </c>
      <c r="H130" s="48">
        <f t="shared" si="2"/>
        <v>53.159914712153515</v>
      </c>
      <c r="I130" s="41">
        <v>63312</v>
      </c>
      <c r="J130" s="42">
        <f t="shared" si="3"/>
        <v>8.464954571998968</v>
      </c>
    </row>
    <row r="131" spans="1:10" ht="12.75">
      <c r="A131" s="61">
        <v>66800</v>
      </c>
      <c r="B131" s="105" t="s">
        <v>90</v>
      </c>
      <c r="C131" s="64">
        <v>250</v>
      </c>
      <c r="E131" s="108">
        <v>40371</v>
      </c>
      <c r="F131" s="50">
        <v>232.66</v>
      </c>
      <c r="G131" s="49">
        <v>4.58</v>
      </c>
      <c r="H131" s="48">
        <f aca="true" t="shared" si="4" ref="H131:H136">F131/G131</f>
        <v>50.799126637554586</v>
      </c>
      <c r="I131" s="41">
        <v>63866</v>
      </c>
      <c r="J131" s="42">
        <f aca="true" t="shared" si="5" ref="J131:J136">(H131/(I131-I130))*100</f>
        <v>9.169517443601912</v>
      </c>
    </row>
    <row r="132" spans="1:10" ht="12.75">
      <c r="A132" s="61">
        <v>67800</v>
      </c>
      <c r="B132" s="105" t="s">
        <v>27</v>
      </c>
      <c r="C132" s="64">
        <v>13</v>
      </c>
      <c r="E132" s="108">
        <v>40396</v>
      </c>
      <c r="F132" s="50">
        <v>201.2</v>
      </c>
      <c r="G132" s="49">
        <v>4.5</v>
      </c>
      <c r="H132" s="48">
        <f t="shared" si="4"/>
        <v>44.71111111111111</v>
      </c>
      <c r="I132" s="41">
        <v>64406</v>
      </c>
      <c r="J132" s="42">
        <f t="shared" si="5"/>
        <v>8.279835390946502</v>
      </c>
    </row>
    <row r="133" spans="1:10" ht="12.75">
      <c r="A133" s="61">
        <v>68700</v>
      </c>
      <c r="B133" s="105" t="s">
        <v>92</v>
      </c>
      <c r="C133" s="64">
        <v>100</v>
      </c>
      <c r="E133" s="108">
        <v>40409</v>
      </c>
      <c r="F133" s="50">
        <v>221.48</v>
      </c>
      <c r="G133" s="49">
        <v>4.52</v>
      </c>
      <c r="H133" s="48">
        <f t="shared" si="4"/>
        <v>49</v>
      </c>
      <c r="I133" s="41">
        <v>65014</v>
      </c>
      <c r="J133" s="42">
        <f t="shared" si="5"/>
        <v>8.05921052631579</v>
      </c>
    </row>
    <row r="134" spans="1:11" ht="12.75">
      <c r="A134" s="61">
        <v>70000</v>
      </c>
      <c r="B134" s="105" t="s">
        <v>27</v>
      </c>
      <c r="C134" s="64">
        <v>13</v>
      </c>
      <c r="E134" s="108">
        <v>40423</v>
      </c>
      <c r="F134" s="50">
        <v>228.77</v>
      </c>
      <c r="G134" s="49">
        <v>4.43</v>
      </c>
      <c r="H134" s="48">
        <f t="shared" si="4"/>
        <v>51.6410835214447</v>
      </c>
      <c r="I134" s="41">
        <v>65588</v>
      </c>
      <c r="J134" s="42">
        <f t="shared" si="5"/>
        <v>8.996704446244722</v>
      </c>
      <c r="K134" s="115"/>
    </row>
    <row r="135" spans="1:11" ht="12.75">
      <c r="A135" s="61">
        <v>72200</v>
      </c>
      <c r="B135" s="105" t="s">
        <v>26</v>
      </c>
      <c r="C135" s="64">
        <v>11.94</v>
      </c>
      <c r="E135" s="108">
        <v>40439</v>
      </c>
      <c r="F135" s="50">
        <v>163.99</v>
      </c>
      <c r="G135" s="49">
        <v>4.4</v>
      </c>
      <c r="H135" s="48">
        <f t="shared" si="4"/>
        <v>37.27045454545454</v>
      </c>
      <c r="I135" s="41">
        <v>66040</v>
      </c>
      <c r="J135" s="42">
        <f t="shared" si="5"/>
        <v>8.245675784392597</v>
      </c>
      <c r="K135" s="115"/>
    </row>
    <row r="136" spans="1:11" ht="12.75">
      <c r="A136" s="61">
        <v>72500</v>
      </c>
      <c r="B136" s="105" t="s">
        <v>26</v>
      </c>
      <c r="C136" s="64">
        <v>10.54</v>
      </c>
      <c r="E136" s="108">
        <v>40447</v>
      </c>
      <c r="F136" s="50">
        <v>190.65</v>
      </c>
      <c r="G136" s="49">
        <v>4.4</v>
      </c>
      <c r="H136" s="48">
        <f t="shared" si="4"/>
        <v>43.32954545454545</v>
      </c>
      <c r="I136" s="41">
        <v>66559</v>
      </c>
      <c r="J136" s="42">
        <f t="shared" si="5"/>
        <v>8.348660010509722</v>
      </c>
      <c r="K136" s="115"/>
    </row>
    <row r="137" spans="1:11" ht="12.75">
      <c r="A137" s="61">
        <v>72700</v>
      </c>
      <c r="B137" s="105" t="s">
        <v>26</v>
      </c>
      <c r="C137" s="64">
        <v>10.44</v>
      </c>
      <c r="E137" s="108">
        <v>40468</v>
      </c>
      <c r="F137" s="50">
        <v>185.19</v>
      </c>
      <c r="G137" s="49">
        <v>4.38</v>
      </c>
      <c r="H137" s="48">
        <f aca="true" t="shared" si="6" ref="H137:H142">F137/G137</f>
        <v>42.28082191780822</v>
      </c>
      <c r="I137" s="41">
        <v>67105</v>
      </c>
      <c r="J137" s="42">
        <f aca="true" t="shared" si="7" ref="J137:J142">(H137/(I137-I136))*100</f>
        <v>7.743740277986853</v>
      </c>
      <c r="K137" s="115"/>
    </row>
    <row r="138" spans="1:11" ht="12.75">
      <c r="A138" s="61">
        <v>74400</v>
      </c>
      <c r="B138" s="105" t="s">
        <v>93</v>
      </c>
      <c r="C138" s="64">
        <v>535</v>
      </c>
      <c r="E138" s="108">
        <v>40479</v>
      </c>
      <c r="F138" s="50">
        <v>187.23</v>
      </c>
      <c r="G138" s="49">
        <v>4.56</v>
      </c>
      <c r="H138" s="48">
        <f t="shared" si="6"/>
        <v>41.05921052631579</v>
      </c>
      <c r="I138" s="41">
        <v>67657</v>
      </c>
      <c r="J138" s="42">
        <f t="shared" si="7"/>
        <v>7.438262776506484</v>
      </c>
      <c r="K138" s="115"/>
    </row>
    <row r="139" spans="1:11" ht="12.75">
      <c r="A139" s="61">
        <v>74500</v>
      </c>
      <c r="B139" s="105" t="s">
        <v>27</v>
      </c>
      <c r="C139" s="64">
        <v>13</v>
      </c>
      <c r="E139" s="108">
        <v>40483</v>
      </c>
      <c r="F139" s="50">
        <v>115.99</v>
      </c>
      <c r="G139" s="49">
        <v>4.44</v>
      </c>
      <c r="H139" s="48">
        <f t="shared" si="6"/>
        <v>26.12387387387387</v>
      </c>
      <c r="I139" s="41">
        <v>67975</v>
      </c>
      <c r="J139" s="42">
        <f t="shared" si="7"/>
        <v>8.215054677318827</v>
      </c>
      <c r="K139" s="115"/>
    </row>
    <row r="140" spans="1:11" ht="12.75">
      <c r="A140" s="61">
        <v>74900</v>
      </c>
      <c r="B140" s="105" t="s">
        <v>71</v>
      </c>
      <c r="C140" s="64">
        <v>17.1</v>
      </c>
      <c r="E140" s="108">
        <v>40488</v>
      </c>
      <c r="F140" s="50">
        <v>193.29</v>
      </c>
      <c r="G140" s="49">
        <v>4.4</v>
      </c>
      <c r="H140" s="48">
        <f t="shared" si="6"/>
        <v>43.92954545454545</v>
      </c>
      <c r="I140" s="41">
        <v>68569</v>
      </c>
      <c r="J140" s="42">
        <f t="shared" si="7"/>
        <v>7.3955463728190995</v>
      </c>
      <c r="K140" s="115"/>
    </row>
    <row r="141" spans="1:11" ht="12.75">
      <c r="A141" s="61">
        <v>74900</v>
      </c>
      <c r="B141" s="105" t="s">
        <v>26</v>
      </c>
      <c r="C141" s="64">
        <v>12.04</v>
      </c>
      <c r="E141" s="108">
        <v>40493</v>
      </c>
      <c r="F141" s="50">
        <v>145</v>
      </c>
      <c r="G141" s="49">
        <v>4.58</v>
      </c>
      <c r="H141" s="48">
        <f t="shared" si="6"/>
        <v>31.65938864628821</v>
      </c>
      <c r="I141" s="41">
        <v>69004</v>
      </c>
      <c r="J141" s="42">
        <f t="shared" si="7"/>
        <v>7.27802037845706</v>
      </c>
      <c r="K141" s="115"/>
    </row>
    <row r="142" spans="1:11" ht="12.75">
      <c r="A142" s="107">
        <v>75200</v>
      </c>
      <c r="B142" s="105" t="s">
        <v>98</v>
      </c>
      <c r="C142" s="64">
        <v>700</v>
      </c>
      <c r="E142" s="108">
        <v>40494</v>
      </c>
      <c r="F142" s="50">
        <v>198.45</v>
      </c>
      <c r="G142" s="49">
        <v>4.45</v>
      </c>
      <c r="H142" s="48">
        <f t="shared" si="6"/>
        <v>44.59550561797752</v>
      </c>
      <c r="I142" s="41">
        <v>69590</v>
      </c>
      <c r="J142" s="42">
        <f t="shared" si="7"/>
        <v>7.610154542316984</v>
      </c>
      <c r="K142" s="115"/>
    </row>
    <row r="143" spans="1:11" ht="12.75">
      <c r="A143" s="61">
        <v>75300</v>
      </c>
      <c r="B143" s="105" t="s">
        <v>27</v>
      </c>
      <c r="C143" s="64">
        <v>13</v>
      </c>
      <c r="E143" s="108">
        <v>40511</v>
      </c>
      <c r="F143" s="50">
        <v>225.97</v>
      </c>
      <c r="G143" s="49">
        <v>4.45</v>
      </c>
      <c r="H143" s="48">
        <f aca="true" t="shared" si="8" ref="H143:H148">F143/G143</f>
        <v>50.779775280898875</v>
      </c>
      <c r="I143" s="41">
        <v>70238</v>
      </c>
      <c r="J143" s="42">
        <f aca="true" t="shared" si="9" ref="J143:J148">(H143/(I143-I142))*100</f>
        <v>7.83638507421279</v>
      </c>
      <c r="K143" s="115"/>
    </row>
    <row r="144" spans="1:11" ht="12.75">
      <c r="A144" s="61">
        <v>76800</v>
      </c>
      <c r="B144" s="105" t="s">
        <v>27</v>
      </c>
      <c r="C144" s="64">
        <v>23.99</v>
      </c>
      <c r="E144" s="108">
        <v>40526</v>
      </c>
      <c r="F144" s="50">
        <v>230.42</v>
      </c>
      <c r="G144" s="49">
        <v>4.85</v>
      </c>
      <c r="H144" s="48">
        <f t="shared" si="8"/>
        <v>47.509278350515466</v>
      </c>
      <c r="I144" s="41">
        <v>70826</v>
      </c>
      <c r="J144" s="42">
        <f t="shared" si="9"/>
        <v>8.079809243284943</v>
      </c>
      <c r="K144" s="115"/>
    </row>
    <row r="145" spans="1:11" ht="12.75">
      <c r="A145" s="61">
        <v>76900</v>
      </c>
      <c r="B145" s="105" t="s">
        <v>26</v>
      </c>
      <c r="C145" s="64">
        <v>12.04</v>
      </c>
      <c r="E145" s="108">
        <v>40530</v>
      </c>
      <c r="F145" s="50">
        <v>204.44</v>
      </c>
      <c r="G145" s="49">
        <v>4.99</v>
      </c>
      <c r="H145" s="48">
        <f t="shared" si="8"/>
        <v>40.969939879759515</v>
      </c>
      <c r="I145" s="41">
        <v>71322</v>
      </c>
      <c r="J145" s="42">
        <f t="shared" si="9"/>
        <v>8.260068524145064</v>
      </c>
      <c r="K145" s="115"/>
    </row>
    <row r="146" spans="1:11" ht="12.75">
      <c r="A146" s="61">
        <v>77775</v>
      </c>
      <c r="B146" s="105" t="s">
        <v>27</v>
      </c>
      <c r="C146" s="64">
        <v>20</v>
      </c>
      <c r="E146" s="108">
        <v>40531</v>
      </c>
      <c r="F146" s="50">
        <v>130.99</v>
      </c>
      <c r="G146" s="49">
        <v>4.96</v>
      </c>
      <c r="H146" s="48">
        <f t="shared" si="8"/>
        <v>26.409274193548388</v>
      </c>
      <c r="I146" s="41">
        <v>71730</v>
      </c>
      <c r="J146" s="42">
        <f t="shared" si="9"/>
        <v>6.472861321948134</v>
      </c>
      <c r="K146" s="115"/>
    </row>
    <row r="147" spans="1:11" ht="12.75">
      <c r="A147" s="61">
        <v>77800</v>
      </c>
      <c r="B147" s="105" t="s">
        <v>29</v>
      </c>
      <c r="C147" s="64">
        <v>0</v>
      </c>
      <c r="E147" s="108">
        <v>40538</v>
      </c>
      <c r="F147" s="50">
        <v>236.97</v>
      </c>
      <c r="G147" s="49">
        <v>4.77</v>
      </c>
      <c r="H147" s="48">
        <f t="shared" si="8"/>
        <v>49.67924528301887</v>
      </c>
      <c r="I147" s="41">
        <v>72331</v>
      </c>
      <c r="J147" s="42">
        <f t="shared" si="9"/>
        <v>8.266097384861709</v>
      </c>
      <c r="K147" s="115"/>
    </row>
    <row r="148" spans="1:11" ht="12.75">
      <c r="A148" s="61">
        <v>80100</v>
      </c>
      <c r="B148" s="105" t="s">
        <v>27</v>
      </c>
      <c r="C148" s="64">
        <v>9</v>
      </c>
      <c r="E148" s="108">
        <v>40552</v>
      </c>
      <c r="F148" s="50">
        <v>166.35</v>
      </c>
      <c r="G148" s="49">
        <v>4.73</v>
      </c>
      <c r="H148" s="48">
        <f t="shared" si="8"/>
        <v>35.169133192389005</v>
      </c>
      <c r="I148" s="41">
        <v>72734</v>
      </c>
      <c r="J148" s="42">
        <f t="shared" si="9"/>
        <v>8.726832057664765</v>
      </c>
      <c r="K148" s="115"/>
    </row>
    <row r="149" spans="1:11" ht="12.75">
      <c r="A149" s="61">
        <v>81300</v>
      </c>
      <c r="B149" s="105" t="s">
        <v>26</v>
      </c>
      <c r="C149" s="64">
        <v>3.79</v>
      </c>
      <c r="E149" s="108">
        <v>40555</v>
      </c>
      <c r="F149" s="50">
        <v>192.6</v>
      </c>
      <c r="G149" s="49">
        <v>4.95</v>
      </c>
      <c r="H149" s="48">
        <f aca="true" t="shared" si="10" ref="H149:H154">F149/G149</f>
        <v>38.90909090909091</v>
      </c>
      <c r="I149" s="41">
        <v>73291</v>
      </c>
      <c r="J149" s="42">
        <f aca="true" t="shared" si="11" ref="J149:J154">(H149/(I149-I148))*100</f>
        <v>6.985474130896034</v>
      </c>
      <c r="K149" s="115"/>
    </row>
    <row r="150" spans="1:11" ht="12.75">
      <c r="A150" s="61">
        <v>82700</v>
      </c>
      <c r="B150" s="105" t="s">
        <v>27</v>
      </c>
      <c r="C150" s="64">
        <v>13</v>
      </c>
      <c r="E150" s="108">
        <v>40559</v>
      </c>
      <c r="F150" s="50">
        <v>204.62</v>
      </c>
      <c r="G150" s="49">
        <v>4.8</v>
      </c>
      <c r="H150" s="48">
        <f t="shared" si="10"/>
        <v>42.62916666666667</v>
      </c>
      <c r="I150" s="41">
        <v>73843</v>
      </c>
      <c r="J150" s="42">
        <f t="shared" si="11"/>
        <v>7.722675120772947</v>
      </c>
      <c r="K150" s="115"/>
    </row>
    <row r="151" spans="1:11" ht="12.75">
      <c r="A151" s="61">
        <v>84900</v>
      </c>
      <c r="B151" s="105" t="s">
        <v>27</v>
      </c>
      <c r="C151" s="64">
        <v>12</v>
      </c>
      <c r="E151" s="108">
        <v>40569</v>
      </c>
      <c r="F151" s="50">
        <v>248.62</v>
      </c>
      <c r="G151" s="49">
        <v>4.82</v>
      </c>
      <c r="H151" s="48">
        <f t="shared" si="10"/>
        <v>51.58091286307054</v>
      </c>
      <c r="I151" s="41">
        <v>74446</v>
      </c>
      <c r="J151" s="42">
        <f t="shared" si="11"/>
        <v>8.554048567673389</v>
      </c>
      <c r="K151" s="115"/>
    </row>
    <row r="152" spans="1:11" ht="12.75">
      <c r="A152" s="61">
        <v>86000</v>
      </c>
      <c r="B152" s="105" t="s">
        <v>27</v>
      </c>
      <c r="C152" s="64">
        <v>9</v>
      </c>
      <c r="E152" s="117">
        <v>40579</v>
      </c>
      <c r="F152" s="50">
        <v>234.58</v>
      </c>
      <c r="G152" s="49">
        <v>4.72</v>
      </c>
      <c r="H152" s="48">
        <f t="shared" si="10"/>
        <v>49.699152542372886</v>
      </c>
      <c r="I152" s="41">
        <v>75042</v>
      </c>
      <c r="J152" s="42">
        <f t="shared" si="11"/>
        <v>8.338783983619612</v>
      </c>
      <c r="K152" s="115">
        <f>(SUM(H125:H152)/(I152-I124))*100</f>
        <v>8.079621313917883</v>
      </c>
    </row>
    <row r="153" spans="1:11" ht="12.75">
      <c r="A153" s="61">
        <v>88100</v>
      </c>
      <c r="B153" s="105" t="s">
        <v>27</v>
      </c>
      <c r="C153" s="64">
        <v>21.99</v>
      </c>
      <c r="E153" s="108">
        <v>40587</v>
      </c>
      <c r="F153" s="50">
        <v>180.64</v>
      </c>
      <c r="G153" s="49">
        <v>4.73</v>
      </c>
      <c r="H153" s="48">
        <f t="shared" si="10"/>
        <v>38.19027484143763</v>
      </c>
      <c r="I153" s="41">
        <v>75501</v>
      </c>
      <c r="J153" s="42">
        <f t="shared" si="11"/>
        <v>8.320321316217347</v>
      </c>
      <c r="K153" s="115"/>
    </row>
    <row r="154" spans="1:11" ht="12.75">
      <c r="A154" s="61">
        <v>89500</v>
      </c>
      <c r="B154" s="105" t="s">
        <v>27</v>
      </c>
      <c r="C154" s="64">
        <v>13</v>
      </c>
      <c r="E154" s="108">
        <v>40593</v>
      </c>
      <c r="F154" s="50">
        <v>148.42</v>
      </c>
      <c r="G154" s="49">
        <v>4.76</v>
      </c>
      <c r="H154" s="48">
        <f t="shared" si="10"/>
        <v>31.18067226890756</v>
      </c>
      <c r="I154" s="41">
        <v>75880</v>
      </c>
      <c r="J154" s="42">
        <f t="shared" si="11"/>
        <v>8.227090308418882</v>
      </c>
      <c r="K154" s="115"/>
    </row>
    <row r="155" spans="1:11" ht="12.75">
      <c r="A155" s="61">
        <v>89500</v>
      </c>
      <c r="B155" s="105" t="s">
        <v>99</v>
      </c>
      <c r="C155" s="64">
        <v>3</v>
      </c>
      <c r="E155" s="108">
        <v>40599</v>
      </c>
      <c r="F155" s="50">
        <v>181.81</v>
      </c>
      <c r="G155" s="49">
        <v>4.95</v>
      </c>
      <c r="H155" s="48">
        <f aca="true" t="shared" si="12" ref="H155:H160">F155/G155</f>
        <v>36.72929292929293</v>
      </c>
      <c r="I155" s="41">
        <v>76384</v>
      </c>
      <c r="J155" s="42">
        <f aca="true" t="shared" si="13" ref="J155:J160">(H155/(I155-I154))*100</f>
        <v>7.287558120891455</v>
      </c>
      <c r="K155" s="115"/>
    </row>
    <row r="156" spans="1:11" ht="12.75">
      <c r="A156" s="107">
        <v>90900</v>
      </c>
      <c r="B156" s="105" t="s">
        <v>100</v>
      </c>
      <c r="C156" s="64">
        <v>577</v>
      </c>
      <c r="E156" s="108">
        <v>40600</v>
      </c>
      <c r="F156" s="50">
        <v>189.23</v>
      </c>
      <c r="G156" s="49">
        <v>4.82</v>
      </c>
      <c r="H156" s="48">
        <f t="shared" si="12"/>
        <v>39.259336099585056</v>
      </c>
      <c r="I156" s="41">
        <v>76863</v>
      </c>
      <c r="J156" s="42">
        <f t="shared" si="13"/>
        <v>8.196103569850742</v>
      </c>
      <c r="K156" s="115"/>
    </row>
    <row r="157" spans="1:11" ht="12.75">
      <c r="A157" s="61">
        <v>91100</v>
      </c>
      <c r="B157" s="105" t="s">
        <v>101</v>
      </c>
      <c r="C157" s="64">
        <v>99</v>
      </c>
      <c r="E157" s="108">
        <v>40608</v>
      </c>
      <c r="F157" s="50">
        <v>228.9</v>
      </c>
      <c r="G157" s="49">
        <v>4.93</v>
      </c>
      <c r="H157" s="48">
        <f t="shared" si="12"/>
        <v>46.430020283975665</v>
      </c>
      <c r="I157" s="41">
        <v>77403</v>
      </c>
      <c r="J157" s="42">
        <f t="shared" si="13"/>
        <v>8.598151904439938</v>
      </c>
      <c r="K157" s="115"/>
    </row>
    <row r="158" spans="1:11" ht="12.75">
      <c r="A158" s="61">
        <v>92000</v>
      </c>
      <c r="B158" s="105" t="s">
        <v>27</v>
      </c>
      <c r="C158" s="64">
        <v>10</v>
      </c>
      <c r="E158" s="108">
        <v>40614</v>
      </c>
      <c r="F158" s="50">
        <v>160.88</v>
      </c>
      <c r="G158" s="49">
        <v>5.08</v>
      </c>
      <c r="H158" s="48">
        <f t="shared" si="12"/>
        <v>31.669291338582674</v>
      </c>
      <c r="I158" s="41">
        <v>77775</v>
      </c>
      <c r="J158" s="42">
        <f t="shared" si="13"/>
        <v>8.513250359834053</v>
      </c>
      <c r="K158" s="115"/>
    </row>
    <row r="159" spans="1:11" ht="12.75">
      <c r="A159" s="61">
        <v>92200</v>
      </c>
      <c r="B159" s="105" t="s">
        <v>103</v>
      </c>
      <c r="C159" s="64">
        <v>30</v>
      </c>
      <c r="E159" s="108">
        <v>40621</v>
      </c>
      <c r="F159" s="50">
        <v>229.46</v>
      </c>
      <c r="G159" s="49">
        <v>5.08</v>
      </c>
      <c r="H159" s="48">
        <f t="shared" si="12"/>
        <v>45.16929133858268</v>
      </c>
      <c r="I159" s="41">
        <v>78338</v>
      </c>
      <c r="J159" s="42">
        <f t="shared" si="13"/>
        <v>8.022964713780228</v>
      </c>
      <c r="K159" s="115"/>
    </row>
    <row r="160" spans="1:11" ht="12.75">
      <c r="A160" s="61">
        <v>92600</v>
      </c>
      <c r="B160" s="105" t="s">
        <v>102</v>
      </c>
      <c r="C160" s="64">
        <v>15</v>
      </c>
      <c r="E160" s="108">
        <v>40631</v>
      </c>
      <c r="F160" s="50">
        <v>256.62</v>
      </c>
      <c r="G160" s="49">
        <v>5.15</v>
      </c>
      <c r="H160" s="48">
        <f t="shared" si="12"/>
        <v>49.82912621359223</v>
      </c>
      <c r="I160" s="41">
        <v>78964</v>
      </c>
      <c r="J160" s="42">
        <f t="shared" si="13"/>
        <v>7.959924315270325</v>
      </c>
      <c r="K160" s="115"/>
    </row>
    <row r="161" spans="1:11" ht="12.75">
      <c r="A161" s="61">
        <v>93100</v>
      </c>
      <c r="B161" s="105" t="s">
        <v>104</v>
      </c>
      <c r="C161" s="64">
        <v>24.5</v>
      </c>
      <c r="E161" s="108">
        <v>40642</v>
      </c>
      <c r="F161" s="50">
        <v>245.52</v>
      </c>
      <c r="G161" s="49">
        <v>5.17</v>
      </c>
      <c r="H161" s="48">
        <f aca="true" t="shared" si="14" ref="H161:H166">F161/G161</f>
        <v>47.48936170212766</v>
      </c>
      <c r="I161" s="41">
        <v>79576</v>
      </c>
      <c r="J161" s="42">
        <f aca="true" t="shared" si="15" ref="J161:J166">(H161/(I161-I160))*100</f>
        <v>7.759699624530664</v>
      </c>
      <c r="K161" s="115"/>
    </row>
    <row r="162" spans="1:11" ht="12.75">
      <c r="A162" s="61">
        <v>93600</v>
      </c>
      <c r="B162" s="105" t="s">
        <v>105</v>
      </c>
      <c r="C162" s="64">
        <v>10</v>
      </c>
      <c r="E162" s="108">
        <v>40649</v>
      </c>
      <c r="F162" s="50">
        <v>210.48</v>
      </c>
      <c r="G162" s="49">
        <v>5.12</v>
      </c>
      <c r="H162" s="48">
        <f t="shared" si="14"/>
        <v>41.109375</v>
      </c>
      <c r="I162" s="41">
        <v>80102</v>
      </c>
      <c r="J162" s="42">
        <f t="shared" si="15"/>
        <v>7.8154705323193925</v>
      </c>
      <c r="K162" s="115"/>
    </row>
    <row r="163" spans="1:11" ht="12.75">
      <c r="A163" s="61">
        <v>94000</v>
      </c>
      <c r="B163" s="105" t="s">
        <v>25</v>
      </c>
      <c r="C163" s="64">
        <v>0</v>
      </c>
      <c r="E163" s="108">
        <v>40655</v>
      </c>
      <c r="F163" s="50">
        <v>232.08</v>
      </c>
      <c r="G163" s="49">
        <v>5.13</v>
      </c>
      <c r="H163" s="48">
        <f t="shared" si="14"/>
        <v>45.23976608187135</v>
      </c>
      <c r="I163" s="41">
        <v>80647</v>
      </c>
      <c r="J163" s="42">
        <f t="shared" si="15"/>
        <v>8.300874510435111</v>
      </c>
      <c r="K163" s="115"/>
    </row>
    <row r="164" spans="1:11" ht="12.75">
      <c r="A164" s="61">
        <v>95000</v>
      </c>
      <c r="B164" s="105" t="s">
        <v>27</v>
      </c>
      <c r="C164" s="64">
        <v>10</v>
      </c>
      <c r="E164" s="108">
        <v>40662</v>
      </c>
      <c r="F164" s="50">
        <v>248.11</v>
      </c>
      <c r="G164" s="49">
        <v>5.14</v>
      </c>
      <c r="H164" s="48">
        <f t="shared" si="14"/>
        <v>48.27042801556421</v>
      </c>
      <c r="I164" s="41">
        <v>81225</v>
      </c>
      <c r="J164" s="42">
        <f t="shared" si="15"/>
        <v>8.351285123800036</v>
      </c>
      <c r="K164" s="115"/>
    </row>
    <row r="165" spans="1:11" ht="12.75">
      <c r="A165" s="61">
        <v>96500</v>
      </c>
      <c r="B165" s="105" t="s">
        <v>26</v>
      </c>
      <c r="C165" s="64">
        <v>9.99</v>
      </c>
      <c r="E165" s="108">
        <v>40668</v>
      </c>
      <c r="F165" s="50">
        <v>229.27</v>
      </c>
      <c r="G165" s="49">
        <v>5.18</v>
      </c>
      <c r="H165" s="48">
        <f t="shared" si="14"/>
        <v>44.26061776061776</v>
      </c>
      <c r="I165" s="41">
        <v>81831</v>
      </c>
      <c r="J165" s="42">
        <f t="shared" si="15"/>
        <v>7.303732303732303</v>
      </c>
      <c r="K165" s="115"/>
    </row>
    <row r="166" spans="1:11" ht="12.75">
      <c r="A166" s="61">
        <v>96500</v>
      </c>
      <c r="B166" s="105" t="s">
        <v>106</v>
      </c>
      <c r="C166" s="64">
        <v>57</v>
      </c>
      <c r="E166" s="108">
        <v>40675</v>
      </c>
      <c r="F166" s="50">
        <v>259.96</v>
      </c>
      <c r="G166" s="49">
        <v>5.16</v>
      </c>
      <c r="H166" s="48">
        <f t="shared" si="14"/>
        <v>50.3798449612403</v>
      </c>
      <c r="I166" s="41">
        <v>82428</v>
      </c>
      <c r="J166" s="42">
        <f t="shared" si="15"/>
        <v>8.438835001882799</v>
      </c>
      <c r="K166" s="115"/>
    </row>
    <row r="167" spans="1:11" ht="12.75">
      <c r="A167" s="61">
        <v>96500</v>
      </c>
      <c r="B167" s="105" t="s">
        <v>107</v>
      </c>
      <c r="C167" s="64">
        <v>22.18</v>
      </c>
      <c r="E167" s="108">
        <v>40680</v>
      </c>
      <c r="F167" s="50">
        <v>237.62</v>
      </c>
      <c r="G167" s="49">
        <v>5.11</v>
      </c>
      <c r="H167" s="48">
        <f aca="true" t="shared" si="16" ref="H167:H172">F167/G167</f>
        <v>46.50097847358121</v>
      </c>
      <c r="I167" s="41">
        <v>83028</v>
      </c>
      <c r="J167" s="42">
        <f aca="true" t="shared" si="17" ref="J167:J172">(H167/(I167-I166))*100</f>
        <v>7.7501630789302025</v>
      </c>
      <c r="K167" s="115"/>
    </row>
    <row r="168" spans="1:11" ht="12.75">
      <c r="A168" s="61">
        <v>97600</v>
      </c>
      <c r="B168" s="105" t="s">
        <v>108</v>
      </c>
      <c r="C168" s="64">
        <v>11</v>
      </c>
      <c r="E168" s="108">
        <v>40690</v>
      </c>
      <c r="F168" s="50">
        <v>237.79</v>
      </c>
      <c r="G168" s="49">
        <v>5.29</v>
      </c>
      <c r="H168" s="48">
        <f t="shared" si="16"/>
        <v>44.95085066162571</v>
      </c>
      <c r="I168" s="41">
        <v>83617</v>
      </c>
      <c r="J168" s="42">
        <f t="shared" si="17"/>
        <v>7.63172337209265</v>
      </c>
      <c r="K168" s="115"/>
    </row>
    <row r="169" spans="1:11" ht="12.75">
      <c r="A169" s="61">
        <v>99100</v>
      </c>
      <c r="B169" s="105" t="s">
        <v>26</v>
      </c>
      <c r="C169" s="64">
        <v>10.89</v>
      </c>
      <c r="E169" s="108">
        <v>40692</v>
      </c>
      <c r="F169" s="50">
        <v>248.26</v>
      </c>
      <c r="G169" s="49">
        <v>5.14</v>
      </c>
      <c r="H169" s="48">
        <f t="shared" si="16"/>
        <v>48.29961089494164</v>
      </c>
      <c r="I169" s="41">
        <v>84189</v>
      </c>
      <c r="J169" s="42">
        <f t="shared" si="17"/>
        <v>8.44398791869609</v>
      </c>
      <c r="K169" s="115"/>
    </row>
    <row r="170" spans="1:11" ht="12.75">
      <c r="A170" s="61">
        <v>99500</v>
      </c>
      <c r="B170" s="105" t="s">
        <v>27</v>
      </c>
      <c r="C170" s="64">
        <v>7</v>
      </c>
      <c r="E170" s="108">
        <v>40696</v>
      </c>
      <c r="F170" s="50">
        <v>236.81</v>
      </c>
      <c r="G170" s="49">
        <v>5.06</v>
      </c>
      <c r="H170" s="48">
        <f t="shared" si="16"/>
        <v>46.800395256917</v>
      </c>
      <c r="I170" s="41">
        <v>84709</v>
      </c>
      <c r="J170" s="42">
        <f t="shared" si="17"/>
        <v>9.000076010945577</v>
      </c>
      <c r="K170" s="115"/>
    </row>
    <row r="171" spans="1:11" ht="12.75">
      <c r="A171" s="61">
        <v>100500</v>
      </c>
      <c r="B171" s="105" t="s">
        <v>27</v>
      </c>
      <c r="C171" s="64">
        <v>8</v>
      </c>
      <c r="E171" s="108">
        <v>40698</v>
      </c>
      <c r="F171" s="50">
        <v>75.13</v>
      </c>
      <c r="G171" s="49">
        <v>5.08</v>
      </c>
      <c r="H171" s="48">
        <f t="shared" si="16"/>
        <v>14.789370078740156</v>
      </c>
      <c r="I171" s="41">
        <v>84896</v>
      </c>
      <c r="J171" s="42">
        <f t="shared" si="17"/>
        <v>7.908754052802222</v>
      </c>
      <c r="K171" s="115"/>
    </row>
    <row r="172" spans="1:11" ht="12.75">
      <c r="A172" s="61">
        <v>101200</v>
      </c>
      <c r="B172" s="105" t="s">
        <v>27</v>
      </c>
      <c r="C172" s="64">
        <v>6</v>
      </c>
      <c r="E172" s="108">
        <v>40701</v>
      </c>
      <c r="F172" s="50">
        <v>261.3</v>
      </c>
      <c r="G172" s="49">
        <v>5.06</v>
      </c>
      <c r="H172" s="48">
        <f t="shared" si="16"/>
        <v>51.6403162055336</v>
      </c>
      <c r="I172" s="41">
        <v>85498</v>
      </c>
      <c r="J172" s="42">
        <f t="shared" si="17"/>
        <v>8.578125615537143</v>
      </c>
      <c r="K172" s="115"/>
    </row>
    <row r="173" spans="1:11" ht="12.75">
      <c r="A173" s="61">
        <v>102200</v>
      </c>
      <c r="B173" s="105" t="s">
        <v>109</v>
      </c>
      <c r="C173" s="64">
        <v>100</v>
      </c>
      <c r="E173" s="108">
        <v>40704</v>
      </c>
      <c r="F173" s="50">
        <v>117.91</v>
      </c>
      <c r="G173" s="49">
        <v>4.95</v>
      </c>
      <c r="H173" s="48">
        <f aca="true" t="shared" si="18" ref="H173:H178">F173/G173</f>
        <v>23.820202020202018</v>
      </c>
      <c r="I173" s="41">
        <v>85845</v>
      </c>
      <c r="J173" s="42">
        <f aca="true" t="shared" si="19" ref="J173:J178">(H173/(I173-I172))*100</f>
        <v>6.864611533199429</v>
      </c>
      <c r="K173" s="115"/>
    </row>
    <row r="174" spans="1:11" ht="12.75">
      <c r="A174" s="61">
        <v>102700</v>
      </c>
      <c r="B174" s="105" t="s">
        <v>27</v>
      </c>
      <c r="C174" s="64">
        <v>7</v>
      </c>
      <c r="E174" s="108">
        <v>40709</v>
      </c>
      <c r="F174" s="50">
        <v>263.13</v>
      </c>
      <c r="G174" s="49">
        <v>5.01</v>
      </c>
      <c r="H174" s="48">
        <f t="shared" si="18"/>
        <v>52.52095808383233</v>
      </c>
      <c r="I174" s="41">
        <v>86473</v>
      </c>
      <c r="J174" s="42">
        <f t="shared" si="19"/>
        <v>8.363209885960563</v>
      </c>
      <c r="K174" s="115"/>
    </row>
    <row r="175" spans="1:11" ht="12.75">
      <c r="A175" s="107">
        <v>105080</v>
      </c>
      <c r="B175" s="105" t="s">
        <v>110</v>
      </c>
      <c r="C175" s="64">
        <v>150</v>
      </c>
      <c r="E175" s="108">
        <v>40714</v>
      </c>
      <c r="F175" s="50">
        <v>233.27</v>
      </c>
      <c r="G175" s="49">
        <v>5.06</v>
      </c>
      <c r="H175" s="48">
        <f t="shared" si="18"/>
        <v>46.100790513834</v>
      </c>
      <c r="I175" s="41">
        <v>87089</v>
      </c>
      <c r="J175" s="42">
        <f t="shared" si="19"/>
        <v>7.48389456393409</v>
      </c>
      <c r="K175" s="115"/>
    </row>
    <row r="176" spans="1:11" ht="12.75">
      <c r="A176" s="61">
        <v>106350</v>
      </c>
      <c r="B176" s="105" t="s">
        <v>111</v>
      </c>
      <c r="C176" s="64">
        <v>450</v>
      </c>
      <c r="E176" s="108">
        <v>40726</v>
      </c>
      <c r="F176" s="50">
        <v>228.34</v>
      </c>
      <c r="G176" s="49">
        <v>4.88</v>
      </c>
      <c r="H176" s="48">
        <f t="shared" si="18"/>
        <v>46.790983606557376</v>
      </c>
      <c r="I176" s="41">
        <v>87661</v>
      </c>
      <c r="J176" s="42">
        <f t="shared" si="19"/>
        <v>8.180241889258284</v>
      </c>
      <c r="K176" s="115"/>
    </row>
    <row r="177" spans="1:11" ht="12.75">
      <c r="A177" s="61">
        <v>108000</v>
      </c>
      <c r="B177" s="105" t="s">
        <v>26</v>
      </c>
      <c r="C177" s="64">
        <v>6</v>
      </c>
      <c r="E177" s="108">
        <v>40736</v>
      </c>
      <c r="F177" s="50">
        <v>185.97</v>
      </c>
      <c r="G177" s="49">
        <v>5.01</v>
      </c>
      <c r="H177" s="48">
        <f t="shared" si="18"/>
        <v>37.119760479041915</v>
      </c>
      <c r="I177" s="41">
        <v>88134</v>
      </c>
      <c r="J177" s="42">
        <f t="shared" si="19"/>
        <v>7.847729488169539</v>
      </c>
      <c r="K177" s="115"/>
    </row>
    <row r="178" spans="1:11" ht="12.75">
      <c r="A178" s="61">
        <v>110000</v>
      </c>
      <c r="B178" s="105" t="s">
        <v>113</v>
      </c>
      <c r="C178" s="64">
        <v>23</v>
      </c>
      <c r="E178" s="108">
        <v>40746</v>
      </c>
      <c r="F178" s="50">
        <v>256.86</v>
      </c>
      <c r="G178" s="49">
        <v>5.27</v>
      </c>
      <c r="H178" s="48">
        <f t="shared" si="18"/>
        <v>48.740037950664146</v>
      </c>
      <c r="I178" s="41">
        <v>88766</v>
      </c>
      <c r="J178" s="42">
        <f t="shared" si="19"/>
        <v>7.7120313213076175</v>
      </c>
      <c r="K178" s="115"/>
    </row>
    <row r="179" spans="1:11" ht="12.75">
      <c r="A179" s="61">
        <v>110200</v>
      </c>
      <c r="B179" s="105" t="s">
        <v>112</v>
      </c>
      <c r="C179" s="64">
        <v>99</v>
      </c>
      <c r="E179" s="108">
        <v>40750</v>
      </c>
      <c r="F179" s="50">
        <v>236.81</v>
      </c>
      <c r="G179" s="49">
        <v>5.2</v>
      </c>
      <c r="H179" s="48">
        <f aca="true" t="shared" si="20" ref="H179:H184">F179/G179</f>
        <v>45.54038461538462</v>
      </c>
      <c r="I179" s="41">
        <v>89416</v>
      </c>
      <c r="J179" s="42">
        <f aca="true" t="shared" si="21" ref="J179:J184">(H179/(I179-I178))*100</f>
        <v>7.006213017751479</v>
      </c>
      <c r="K179" s="115"/>
    </row>
    <row r="180" spans="1:11" ht="12.75">
      <c r="A180" s="61">
        <v>110400</v>
      </c>
      <c r="B180" s="105" t="s">
        <v>27</v>
      </c>
      <c r="C180" s="64">
        <v>14</v>
      </c>
      <c r="E180" s="108">
        <v>40761</v>
      </c>
      <c r="F180" s="50">
        <v>252.04</v>
      </c>
      <c r="G180" s="49">
        <v>5.35</v>
      </c>
      <c r="H180" s="48">
        <f t="shared" si="20"/>
        <v>47.11028037383178</v>
      </c>
      <c r="I180" s="41">
        <v>89965</v>
      </c>
      <c r="J180" s="42">
        <f t="shared" si="21"/>
        <v>8.581107536217083</v>
      </c>
      <c r="K180" s="115"/>
    </row>
    <row r="181" spans="1:11" ht="12.75">
      <c r="A181" s="61">
        <v>110400</v>
      </c>
      <c r="B181" s="105" t="s">
        <v>114</v>
      </c>
      <c r="C181" s="64">
        <v>50</v>
      </c>
      <c r="E181" s="108">
        <v>40766</v>
      </c>
      <c r="F181" s="50">
        <v>191.04</v>
      </c>
      <c r="G181" s="49">
        <v>5.26</v>
      </c>
      <c r="H181" s="48">
        <f t="shared" si="20"/>
        <v>36.31939163498099</v>
      </c>
      <c r="I181" s="41">
        <v>90448</v>
      </c>
      <c r="J181" s="42">
        <f t="shared" si="21"/>
        <v>7.519542781569563</v>
      </c>
      <c r="K181" s="115"/>
    </row>
    <row r="182" spans="1:11" ht="12.75">
      <c r="A182" s="61">
        <v>111500</v>
      </c>
      <c r="B182" s="105" t="s">
        <v>25</v>
      </c>
      <c r="C182" s="64">
        <v>0</v>
      </c>
      <c r="E182" s="117">
        <v>40771</v>
      </c>
      <c r="F182" s="50">
        <v>246.78</v>
      </c>
      <c r="G182" s="49">
        <v>5.12</v>
      </c>
      <c r="H182" s="48">
        <f t="shared" si="20"/>
        <v>48.19921875</v>
      </c>
      <c r="I182" s="41">
        <v>91035</v>
      </c>
      <c r="J182" s="42">
        <f t="shared" si="21"/>
        <v>8.211110519591141</v>
      </c>
      <c r="K182" s="115">
        <f>(SUM(H153:H182)/(I182-I152))*100</f>
        <v>8.00631669127147</v>
      </c>
    </row>
    <row r="183" spans="1:11" ht="12.75">
      <c r="A183" s="61">
        <v>112000</v>
      </c>
      <c r="B183" s="105" t="s">
        <v>27</v>
      </c>
      <c r="C183" s="64">
        <v>8</v>
      </c>
      <c r="E183" s="108">
        <v>40781</v>
      </c>
      <c r="F183" s="50">
        <v>128.89</v>
      </c>
      <c r="G183" s="49">
        <v>4.99</v>
      </c>
      <c r="H183" s="48">
        <f t="shared" si="20"/>
        <v>25.82965931863727</v>
      </c>
      <c r="I183" s="41">
        <v>91357</v>
      </c>
      <c r="J183" s="42">
        <f t="shared" si="21"/>
        <v>8.021633328769338</v>
      </c>
      <c r="K183" s="115"/>
    </row>
    <row r="184" spans="1:11" ht="12.75">
      <c r="A184" s="61">
        <v>113500</v>
      </c>
      <c r="B184" s="105" t="s">
        <v>115</v>
      </c>
      <c r="C184" s="64">
        <v>450</v>
      </c>
      <c r="E184" s="108">
        <v>40797</v>
      </c>
      <c r="F184" s="50">
        <v>241.97</v>
      </c>
      <c r="G184" s="49">
        <v>4.99</v>
      </c>
      <c r="H184" s="48">
        <f t="shared" si="20"/>
        <v>48.49098196392785</v>
      </c>
      <c r="I184" s="41">
        <v>91980</v>
      </c>
      <c r="J184" s="42">
        <f t="shared" si="21"/>
        <v>7.783464199667392</v>
      </c>
      <c r="K184" s="115"/>
    </row>
    <row r="185" spans="1:11" ht="12.75">
      <c r="A185" s="61">
        <v>114000</v>
      </c>
      <c r="B185" s="105" t="s">
        <v>26</v>
      </c>
      <c r="C185" s="64">
        <v>12</v>
      </c>
      <c r="E185" s="108">
        <v>40806</v>
      </c>
      <c r="F185" s="50">
        <v>216.6</v>
      </c>
      <c r="G185" s="49">
        <v>5.14</v>
      </c>
      <c r="H185" s="48">
        <f aca="true" t="shared" si="22" ref="H185:H190">F185/G185</f>
        <v>42.14007782101167</v>
      </c>
      <c r="I185" s="41">
        <v>92557</v>
      </c>
      <c r="J185" s="42">
        <f aca="true" t="shared" si="23" ref="J185:J190">(H185/(I185-I184))*100</f>
        <v>7.303306381457829</v>
      </c>
      <c r="K185" s="115"/>
    </row>
    <row r="186" spans="1:11" ht="12.75">
      <c r="A186" s="61">
        <v>114000</v>
      </c>
      <c r="B186" s="105" t="s">
        <v>72</v>
      </c>
      <c r="C186" s="64">
        <v>18</v>
      </c>
      <c r="E186" s="108">
        <v>40817</v>
      </c>
      <c r="F186" s="50">
        <v>223.95</v>
      </c>
      <c r="G186" s="49">
        <v>5.19</v>
      </c>
      <c r="H186" s="48">
        <f t="shared" si="22"/>
        <v>43.15028901734104</v>
      </c>
      <c r="I186" s="41">
        <v>93083</v>
      </c>
      <c r="J186" s="42">
        <f t="shared" si="23"/>
        <v>8.203476999494494</v>
      </c>
      <c r="K186" s="115"/>
    </row>
    <row r="187" spans="1:11" ht="12.75">
      <c r="A187" s="61">
        <v>115600</v>
      </c>
      <c r="B187" s="105" t="s">
        <v>27</v>
      </c>
      <c r="C187" s="64">
        <v>10</v>
      </c>
      <c r="E187" s="108">
        <v>40825</v>
      </c>
      <c r="F187" s="50">
        <v>207.82</v>
      </c>
      <c r="G187" s="49">
        <v>5.15</v>
      </c>
      <c r="H187" s="48">
        <f t="shared" si="22"/>
        <v>40.353398058252424</v>
      </c>
      <c r="I187" s="41">
        <v>93652</v>
      </c>
      <c r="J187" s="42">
        <f t="shared" si="23"/>
        <v>7.091985598989881</v>
      </c>
      <c r="K187" s="115"/>
    </row>
    <row r="188" spans="1:11" ht="12.75">
      <c r="A188" s="61">
        <v>116500</v>
      </c>
      <c r="B188" s="105" t="s">
        <v>27</v>
      </c>
      <c r="C188" s="64">
        <v>5</v>
      </c>
      <c r="E188" s="108">
        <v>40835</v>
      </c>
      <c r="F188" s="50">
        <v>259.26</v>
      </c>
      <c r="G188" s="49">
        <v>5.29</v>
      </c>
      <c r="H188" s="48">
        <f t="shared" si="22"/>
        <v>49.00945179584121</v>
      </c>
      <c r="I188" s="41">
        <v>94227</v>
      </c>
      <c r="J188" s="42">
        <f t="shared" si="23"/>
        <v>8.523382921015862</v>
      </c>
      <c r="K188" s="115"/>
    </row>
    <row r="189" spans="1:11" ht="12.75">
      <c r="A189" s="61">
        <v>116600</v>
      </c>
      <c r="B189" s="105" t="s">
        <v>117</v>
      </c>
      <c r="C189" s="64">
        <v>-550</v>
      </c>
      <c r="E189" s="108">
        <v>40842</v>
      </c>
      <c r="F189" s="50">
        <v>233.48</v>
      </c>
      <c r="G189" s="49">
        <v>5.31</v>
      </c>
      <c r="H189" s="48">
        <f t="shared" si="22"/>
        <v>43.96986817325801</v>
      </c>
      <c r="I189" s="41">
        <v>94851</v>
      </c>
      <c r="J189" s="42">
        <f t="shared" si="23"/>
        <v>7.046453232893911</v>
      </c>
      <c r="K189" s="115"/>
    </row>
    <row r="190" spans="1:11" ht="12.75">
      <c r="A190" s="61">
        <v>116600</v>
      </c>
      <c r="B190" s="105" t="s">
        <v>118</v>
      </c>
      <c r="C190" s="64">
        <v>-100</v>
      </c>
      <c r="E190" s="108">
        <v>40845</v>
      </c>
      <c r="F190" s="50">
        <v>192.15</v>
      </c>
      <c r="G190" s="49">
        <v>5.49</v>
      </c>
      <c r="H190" s="48">
        <f t="shared" si="22"/>
        <v>35</v>
      </c>
      <c r="I190" s="41">
        <v>95385</v>
      </c>
      <c r="J190" s="42">
        <f t="shared" si="23"/>
        <v>6.5543071161048685</v>
      </c>
      <c r="K190" s="115"/>
    </row>
    <row r="191" spans="1:11" ht="12.75">
      <c r="A191" s="61"/>
      <c r="B191" s="105"/>
      <c r="C191" s="64"/>
      <c r="E191" s="108">
        <v>40847</v>
      </c>
      <c r="F191" s="50">
        <v>253.1</v>
      </c>
      <c r="G191" s="49">
        <v>5.36</v>
      </c>
      <c r="H191" s="48">
        <f aca="true" t="shared" si="24" ref="H191:H197">F191/G191</f>
        <v>47.22014925373134</v>
      </c>
      <c r="I191" s="41">
        <v>96142</v>
      </c>
      <c r="J191" s="42">
        <f aca="true" t="shared" si="25" ref="J191:J197">(H191/(I191-I190))*100</f>
        <v>6.2378004298192</v>
      </c>
      <c r="K191" s="115"/>
    </row>
    <row r="192" spans="1:11" ht="12.75">
      <c r="A192" s="61"/>
      <c r="B192" s="105"/>
      <c r="C192" s="64"/>
      <c r="E192" s="108">
        <v>40859</v>
      </c>
      <c r="F192" s="50">
        <v>204</v>
      </c>
      <c r="G192" s="49">
        <v>5.3</v>
      </c>
      <c r="H192" s="48">
        <f t="shared" si="24"/>
        <v>38.49056603773585</v>
      </c>
      <c r="I192" s="41">
        <v>96580</v>
      </c>
      <c r="J192" s="42">
        <f t="shared" si="25"/>
        <v>8.787800465236497</v>
      </c>
      <c r="K192" s="115"/>
    </row>
    <row r="193" spans="1:11" ht="12.75">
      <c r="A193" s="61"/>
      <c r="B193" s="105"/>
      <c r="C193" s="64"/>
      <c r="E193" s="108">
        <v>40876</v>
      </c>
      <c r="F193" s="50">
        <v>216.64</v>
      </c>
      <c r="G193" s="49">
        <v>5.28</v>
      </c>
      <c r="H193" s="48">
        <f t="shared" si="24"/>
        <v>41.030303030303024</v>
      </c>
      <c r="I193" s="41">
        <v>97110</v>
      </c>
      <c r="J193" s="42">
        <f t="shared" si="25"/>
        <v>7.741566609491136</v>
      </c>
      <c r="K193" s="115"/>
    </row>
    <row r="194" spans="1:11" ht="12.75">
      <c r="A194" s="61"/>
      <c r="B194" s="105"/>
      <c r="C194" s="64"/>
      <c r="E194" s="108">
        <v>40894</v>
      </c>
      <c r="F194" s="50">
        <v>192.23</v>
      </c>
      <c r="G194" s="49">
        <v>5.38</v>
      </c>
      <c r="H194" s="48">
        <f t="shared" si="24"/>
        <v>35.73048327137546</v>
      </c>
      <c r="I194" s="41">
        <v>97611</v>
      </c>
      <c r="J194" s="42">
        <f t="shared" si="25"/>
        <v>7.131832988298495</v>
      </c>
      <c r="K194" s="115"/>
    </row>
    <row r="195" spans="1:11" ht="12.75">
      <c r="A195" s="61"/>
      <c r="B195" s="105"/>
      <c r="C195" s="64"/>
      <c r="E195" s="108">
        <v>40907</v>
      </c>
      <c r="F195" s="50">
        <v>269.97</v>
      </c>
      <c r="G195" s="49">
        <v>5.42</v>
      </c>
      <c r="H195" s="48">
        <f t="shared" si="24"/>
        <v>49.809963099631005</v>
      </c>
      <c r="I195" s="41">
        <v>98218</v>
      </c>
      <c r="J195" s="42">
        <f t="shared" si="25"/>
        <v>8.205924728110544</v>
      </c>
      <c r="K195" s="115"/>
    </row>
    <row r="196" spans="1:11" ht="12.75">
      <c r="A196" s="61"/>
      <c r="B196" s="105"/>
      <c r="C196" s="64"/>
      <c r="E196" s="108">
        <v>40921</v>
      </c>
      <c r="F196" s="50">
        <v>117.73</v>
      </c>
      <c r="G196" s="49">
        <v>5.54</v>
      </c>
      <c r="H196" s="48">
        <f t="shared" si="24"/>
        <v>21.250902527075812</v>
      </c>
      <c r="I196" s="41">
        <v>98470</v>
      </c>
      <c r="J196" s="42">
        <f t="shared" si="25"/>
        <v>8.432897828204688</v>
      </c>
      <c r="K196" s="115"/>
    </row>
    <row r="197" spans="1:11" ht="12.75">
      <c r="A197" s="61"/>
      <c r="B197" s="105"/>
      <c r="C197" s="64"/>
      <c r="E197" s="108">
        <v>40928</v>
      </c>
      <c r="F197" s="50">
        <v>210.99</v>
      </c>
      <c r="G197" s="49">
        <v>5.64</v>
      </c>
      <c r="H197" s="48">
        <f t="shared" si="24"/>
        <v>37.40957446808511</v>
      </c>
      <c r="I197" s="41">
        <v>98979</v>
      </c>
      <c r="J197" s="42">
        <f t="shared" si="25"/>
        <v>7.349621702963676</v>
      </c>
      <c r="K197" s="115"/>
    </row>
    <row r="198" spans="1:11" ht="12.75">
      <c r="A198" s="61"/>
      <c r="B198" s="105"/>
      <c r="C198" s="64"/>
      <c r="E198" s="108">
        <v>40941</v>
      </c>
      <c r="F198" s="50">
        <v>280.82</v>
      </c>
      <c r="G198" s="49">
        <v>5.44</v>
      </c>
      <c r="H198" s="48">
        <f aca="true" t="shared" si="26" ref="H198:H203">F198/G198</f>
        <v>51.62132352941176</v>
      </c>
      <c r="I198" s="41">
        <v>99654</v>
      </c>
      <c r="J198" s="42">
        <f aca="true" t="shared" si="27" ref="J198:J203">(H198/(I198-I197))*100</f>
        <v>7.647603485838779</v>
      </c>
      <c r="K198" s="115"/>
    </row>
    <row r="199" spans="1:11" ht="12.75">
      <c r="A199" s="61"/>
      <c r="B199" s="105"/>
      <c r="C199" s="64"/>
      <c r="E199" s="108">
        <v>40949</v>
      </c>
      <c r="F199" s="50">
        <v>217.35</v>
      </c>
      <c r="G199" s="49">
        <v>5.55</v>
      </c>
      <c r="H199" s="48">
        <f t="shared" si="26"/>
        <v>39.16216216216216</v>
      </c>
      <c r="I199" s="41">
        <v>100158</v>
      </c>
      <c r="J199" s="42">
        <f t="shared" si="27"/>
        <v>7.77027027027027</v>
      </c>
      <c r="K199" s="115"/>
    </row>
    <row r="200" spans="1:11" ht="12.75">
      <c r="A200" s="61"/>
      <c r="B200" s="105"/>
      <c r="C200" s="64"/>
      <c r="E200" s="108">
        <v>40970</v>
      </c>
      <c r="F200" s="50">
        <v>300</v>
      </c>
      <c r="G200" s="49">
        <v>5.69</v>
      </c>
      <c r="H200" s="48">
        <f t="shared" si="26"/>
        <v>52.72407732864674</v>
      </c>
      <c r="I200" s="41">
        <v>100851</v>
      </c>
      <c r="J200" s="42">
        <f t="shared" si="27"/>
        <v>7.608091966615691</v>
      </c>
      <c r="K200" s="115"/>
    </row>
    <row r="201" spans="1:11" ht="12.75">
      <c r="A201" s="61"/>
      <c r="B201" s="105"/>
      <c r="C201" s="64"/>
      <c r="E201" s="108">
        <v>40978</v>
      </c>
      <c r="F201" s="50">
        <v>314.87</v>
      </c>
      <c r="G201" s="49">
        <v>5.7</v>
      </c>
      <c r="H201" s="48">
        <f t="shared" si="26"/>
        <v>55.24035087719298</v>
      </c>
      <c r="I201" s="41">
        <v>101521</v>
      </c>
      <c r="J201" s="42">
        <f t="shared" si="27"/>
        <v>8.244828489133281</v>
      </c>
      <c r="K201" s="115"/>
    </row>
    <row r="202" spans="1:11" ht="12.75">
      <c r="A202" s="61"/>
      <c r="B202" s="105"/>
      <c r="C202" s="64"/>
      <c r="E202" s="108">
        <v>40994</v>
      </c>
      <c r="F202" s="50">
        <v>290.01</v>
      </c>
      <c r="G202" s="49">
        <v>5.84</v>
      </c>
      <c r="H202" s="48">
        <f t="shared" si="26"/>
        <v>49.659246575342465</v>
      </c>
      <c r="I202" s="41">
        <v>102193</v>
      </c>
      <c r="J202" s="42">
        <f t="shared" si="27"/>
        <v>7.3897688356164375</v>
      </c>
      <c r="K202" s="115"/>
    </row>
    <row r="203" spans="1:11" ht="12.75">
      <c r="A203" s="61"/>
      <c r="B203" s="105"/>
      <c r="C203" s="64"/>
      <c r="E203" s="108">
        <v>41004</v>
      </c>
      <c r="F203" s="50">
        <v>186.36</v>
      </c>
      <c r="G203" s="49">
        <v>5.89</v>
      </c>
      <c r="H203" s="48">
        <f t="shared" si="26"/>
        <v>31.640067911714773</v>
      </c>
      <c r="I203" s="41">
        <v>102639</v>
      </c>
      <c r="J203" s="42">
        <f t="shared" si="27"/>
        <v>7.094185630429322</v>
      </c>
      <c r="K203" s="115"/>
    </row>
    <row r="204" spans="1:11" ht="12.75">
      <c r="A204" s="61"/>
      <c r="B204" s="105"/>
      <c r="C204" s="64"/>
      <c r="E204" s="108">
        <v>41015</v>
      </c>
      <c r="F204" s="50">
        <v>263.44</v>
      </c>
      <c r="G204" s="49">
        <v>5.92</v>
      </c>
      <c r="H204" s="48">
        <f aca="true" t="shared" si="28" ref="H204:H209">F204/G204</f>
        <v>44.5</v>
      </c>
      <c r="I204" s="41">
        <v>103274</v>
      </c>
      <c r="J204" s="42">
        <f aca="true" t="shared" si="29" ref="J204:J209">(H204/(I204-I203))*100</f>
        <v>7.007874015748032</v>
      </c>
      <c r="K204" s="115"/>
    </row>
    <row r="205" spans="1:11" ht="12.75">
      <c r="A205" s="61"/>
      <c r="B205" s="105"/>
      <c r="C205" s="64"/>
      <c r="E205" s="108">
        <v>41022</v>
      </c>
      <c r="F205" s="50">
        <v>253.26</v>
      </c>
      <c r="G205" s="49">
        <v>5.81</v>
      </c>
      <c r="H205" s="48">
        <f t="shared" si="28"/>
        <v>43.59036144578313</v>
      </c>
      <c r="I205" s="41">
        <v>103728</v>
      </c>
      <c r="J205" s="42">
        <f t="shared" si="29"/>
        <v>9.601401199511702</v>
      </c>
      <c r="K205" s="115"/>
    </row>
    <row r="206" spans="1:11" ht="12.75">
      <c r="A206" s="61"/>
      <c r="B206" s="105"/>
      <c r="C206" s="64"/>
      <c r="E206" s="108">
        <v>41026</v>
      </c>
      <c r="F206" s="50">
        <v>199.81</v>
      </c>
      <c r="G206" s="49">
        <v>5.79</v>
      </c>
      <c r="H206" s="48">
        <f t="shared" si="28"/>
        <v>34.509499136442145</v>
      </c>
      <c r="I206" s="41">
        <v>104198</v>
      </c>
      <c r="J206" s="42">
        <f t="shared" si="29"/>
        <v>7.342446624774925</v>
      </c>
      <c r="K206" s="115"/>
    </row>
    <row r="207" spans="1:11" ht="12.75">
      <c r="A207" s="61"/>
      <c r="B207" s="105"/>
      <c r="C207" s="64"/>
      <c r="E207" s="108">
        <v>41040</v>
      </c>
      <c r="F207" s="50">
        <v>174.52</v>
      </c>
      <c r="G207" s="49">
        <v>5.88</v>
      </c>
      <c r="H207" s="48">
        <f t="shared" si="28"/>
        <v>29.68027210884354</v>
      </c>
      <c r="I207" s="41">
        <v>104589</v>
      </c>
      <c r="J207" s="42">
        <f t="shared" si="29"/>
        <v>7.590862431929294</v>
      </c>
      <c r="K207" s="115"/>
    </row>
    <row r="208" spans="1:11" ht="12.75">
      <c r="A208" s="61"/>
      <c r="B208" s="105"/>
      <c r="C208" s="64"/>
      <c r="E208" s="108">
        <v>41045</v>
      </c>
      <c r="F208" s="50">
        <v>121.01</v>
      </c>
      <c r="G208" s="49">
        <v>5.88</v>
      </c>
      <c r="H208" s="48">
        <f t="shared" si="28"/>
        <v>20.579931972789115</v>
      </c>
      <c r="I208" s="41">
        <v>104855</v>
      </c>
      <c r="J208" s="42">
        <f t="shared" si="29"/>
        <v>7.736816531123727</v>
      </c>
      <c r="K208" s="115"/>
    </row>
    <row r="209" spans="1:11" ht="12.75">
      <c r="A209" s="61"/>
      <c r="B209" s="105"/>
      <c r="C209" s="64"/>
      <c r="E209" s="117">
        <v>41047</v>
      </c>
      <c r="F209" s="50">
        <v>156.23</v>
      </c>
      <c r="G209" s="49">
        <v>5.88</v>
      </c>
      <c r="H209" s="48">
        <f t="shared" si="28"/>
        <v>26.56972789115646</v>
      </c>
      <c r="I209" s="41">
        <v>105198</v>
      </c>
      <c r="J209" s="42">
        <f t="shared" si="29"/>
        <v>7.74627635310684</v>
      </c>
      <c r="K209" s="115">
        <f>(SUM(H183:H209)/(I209-I182))*100</f>
        <v>7.613942588263027</v>
      </c>
    </row>
    <row r="210" spans="1:11" ht="12.75">
      <c r="A210" s="61"/>
      <c r="B210" s="105"/>
      <c r="C210" s="64"/>
      <c r="E210" s="108">
        <v>41058</v>
      </c>
      <c r="F210" s="50">
        <v>165.2</v>
      </c>
      <c r="G210" s="49">
        <v>5.74</v>
      </c>
      <c r="H210" s="48">
        <f aca="true" t="shared" si="30" ref="H210:H215">F210/G210</f>
        <v>28.780487804878046</v>
      </c>
      <c r="I210" s="41">
        <v>105570</v>
      </c>
      <c r="J210" s="42">
        <f aca="true" t="shared" si="31" ref="J210:J215">(H210/(I210-I209))*100</f>
        <v>7.736690270128507</v>
      </c>
      <c r="K210" s="115"/>
    </row>
    <row r="211" spans="1:11" ht="12.75">
      <c r="A211" s="61"/>
      <c r="B211" s="105"/>
      <c r="C211" s="64"/>
      <c r="E211" s="108">
        <v>41065</v>
      </c>
      <c r="F211" s="50">
        <v>260.23</v>
      </c>
      <c r="G211" s="49">
        <v>5.77</v>
      </c>
      <c r="H211" s="48">
        <f t="shared" si="30"/>
        <v>45.100519930675915</v>
      </c>
      <c r="I211" s="41">
        <v>106111</v>
      </c>
      <c r="J211" s="42">
        <f t="shared" si="31"/>
        <v>8.33651015354453</v>
      </c>
      <c r="K211" s="115"/>
    </row>
    <row r="212" spans="1:11" ht="12.75">
      <c r="A212" s="61"/>
      <c r="B212" s="105"/>
      <c r="C212" s="64"/>
      <c r="E212" s="108">
        <v>41068</v>
      </c>
      <c r="F212" s="50">
        <v>111.3</v>
      </c>
      <c r="G212" s="49">
        <v>5.77</v>
      </c>
      <c r="H212" s="48">
        <f t="shared" si="30"/>
        <v>19.2894280762565</v>
      </c>
      <c r="I212" s="41">
        <v>106354</v>
      </c>
      <c r="J212" s="42">
        <f t="shared" si="31"/>
        <v>7.938036245373045</v>
      </c>
      <c r="K212" s="115"/>
    </row>
    <row r="213" spans="1:11" ht="12.75">
      <c r="A213" s="61"/>
      <c r="B213" s="105"/>
      <c r="C213" s="64"/>
      <c r="E213" s="108">
        <v>41076</v>
      </c>
      <c r="F213" s="50">
        <v>283.37</v>
      </c>
      <c r="G213" s="49">
        <v>5.89</v>
      </c>
      <c r="H213" s="48">
        <f t="shared" si="30"/>
        <v>48.11035653650255</v>
      </c>
      <c r="I213" s="41">
        <v>106936</v>
      </c>
      <c r="J213" s="42">
        <f t="shared" si="31"/>
        <v>8.266384284622431</v>
      </c>
      <c r="K213" s="115"/>
    </row>
    <row r="214" spans="1:11" ht="12.75">
      <c r="A214" s="61"/>
      <c r="B214" s="105"/>
      <c r="C214" s="64"/>
      <c r="E214" s="108">
        <v>41086</v>
      </c>
      <c r="F214" s="50">
        <v>285.01</v>
      </c>
      <c r="G214" s="49">
        <v>5.69</v>
      </c>
      <c r="H214" s="48">
        <f t="shared" si="30"/>
        <v>50.08963093145869</v>
      </c>
      <c r="I214" s="41">
        <v>107551</v>
      </c>
      <c r="J214" s="42">
        <f t="shared" si="31"/>
        <v>8.144655436009543</v>
      </c>
      <c r="K214" s="115"/>
    </row>
    <row r="215" spans="1:11" ht="12.75">
      <c r="A215" s="61"/>
      <c r="B215" s="105"/>
      <c r="C215" s="64"/>
      <c r="E215" s="108">
        <v>41093</v>
      </c>
      <c r="F215" s="50">
        <v>254.76</v>
      </c>
      <c r="G215" s="49">
        <v>5.63</v>
      </c>
      <c r="H215" s="48">
        <f t="shared" si="30"/>
        <v>45.25044404973357</v>
      </c>
      <c r="I215" s="41">
        <v>108115</v>
      </c>
      <c r="J215" s="42">
        <f t="shared" si="31"/>
        <v>8.023128377612334</v>
      </c>
      <c r="K215" s="115"/>
    </row>
    <row r="216" spans="1:11" ht="12.75">
      <c r="A216" s="61"/>
      <c r="B216" s="105"/>
      <c r="C216" s="64"/>
      <c r="E216" s="108">
        <v>41106</v>
      </c>
      <c r="F216" s="50">
        <v>244.71</v>
      </c>
      <c r="G216" s="49">
        <v>5.67</v>
      </c>
      <c r="H216" s="48">
        <f aca="true" t="shared" si="32" ref="H216:H221">F216/G216</f>
        <v>43.15873015873016</v>
      </c>
      <c r="I216" s="41">
        <v>108644</v>
      </c>
      <c r="J216" s="42">
        <f aca="true" t="shared" si="33" ref="J216:J221">(H216/(I216-I215))*100</f>
        <v>8.15855012452366</v>
      </c>
      <c r="K216" s="115"/>
    </row>
    <row r="217" spans="1:11" ht="12.75">
      <c r="A217" s="61"/>
      <c r="B217" s="105"/>
      <c r="C217" s="64"/>
      <c r="E217" s="108">
        <v>41121</v>
      </c>
      <c r="F217" s="50">
        <v>295.44</v>
      </c>
      <c r="G217" s="49">
        <v>5.71</v>
      </c>
      <c r="H217" s="48">
        <f t="shared" si="32"/>
        <v>51.74080560420315</v>
      </c>
      <c r="I217" s="41">
        <v>109310</v>
      </c>
      <c r="J217" s="42">
        <f t="shared" si="33"/>
        <v>7.768889730360834</v>
      </c>
      <c r="K217" s="115"/>
    </row>
    <row r="218" spans="1:11" ht="12.75">
      <c r="A218" s="61"/>
      <c r="B218" s="105"/>
      <c r="C218" s="64"/>
      <c r="E218" s="108">
        <v>41135</v>
      </c>
      <c r="F218" s="50">
        <v>256.9</v>
      </c>
      <c r="G218" s="49">
        <v>5.58</v>
      </c>
      <c r="H218" s="48">
        <f t="shared" si="32"/>
        <v>46.039426523297486</v>
      </c>
      <c r="I218" s="41">
        <v>109872</v>
      </c>
      <c r="J218" s="42">
        <f t="shared" si="33"/>
        <v>8.192068776387453</v>
      </c>
      <c r="K218" s="115"/>
    </row>
    <row r="219" spans="1:11" ht="12.75">
      <c r="A219" s="61"/>
      <c r="B219" s="105"/>
      <c r="C219" s="64"/>
      <c r="E219" s="108">
        <v>41151</v>
      </c>
      <c r="F219" s="50">
        <v>301.91</v>
      </c>
      <c r="G219" s="49">
        <v>5.86</v>
      </c>
      <c r="H219" s="48">
        <f t="shared" si="32"/>
        <v>51.52047781569966</v>
      </c>
      <c r="I219" s="41">
        <v>110495</v>
      </c>
      <c r="J219" s="42">
        <f t="shared" si="33"/>
        <v>8.269739617287264</v>
      </c>
      <c r="K219" s="115"/>
    </row>
    <row r="220" spans="1:11" ht="12.75">
      <c r="A220" s="61"/>
      <c r="B220" s="105"/>
      <c r="C220" s="64"/>
      <c r="E220" s="108">
        <v>41162</v>
      </c>
      <c r="F220" s="50">
        <v>272.61</v>
      </c>
      <c r="G220" s="49">
        <v>5.86</v>
      </c>
      <c r="H220" s="48">
        <f t="shared" si="32"/>
        <v>46.52047781569966</v>
      </c>
      <c r="I220" s="41">
        <v>111008</v>
      </c>
      <c r="J220" s="42">
        <f t="shared" si="33"/>
        <v>9.068319262319621</v>
      </c>
      <c r="K220" s="115"/>
    </row>
    <row r="221" spans="1:11" ht="12.75">
      <c r="A221" s="61"/>
      <c r="B221" s="105"/>
      <c r="C221" s="64"/>
      <c r="E221" s="108">
        <v>41200</v>
      </c>
      <c r="F221" s="50">
        <v>286.18</v>
      </c>
      <c r="G221" s="49">
        <v>5.75</v>
      </c>
      <c r="H221" s="48">
        <f t="shared" si="32"/>
        <v>49.770434782608696</v>
      </c>
      <c r="I221" s="41">
        <v>111639</v>
      </c>
      <c r="J221" s="42">
        <f t="shared" si="33"/>
        <v>7.8875490939157995</v>
      </c>
      <c r="K221" s="115"/>
    </row>
    <row r="222" spans="1:11" ht="12.75">
      <c r="A222" s="61"/>
      <c r="B222" s="105"/>
      <c r="C222" s="64"/>
      <c r="E222" s="108">
        <v>41216</v>
      </c>
      <c r="F222" s="50">
        <v>266.1</v>
      </c>
      <c r="G222" s="49">
        <v>5.56</v>
      </c>
      <c r="H222" s="48">
        <f aca="true" t="shared" si="34" ref="H222:H227">F222/G222</f>
        <v>47.859712230215834</v>
      </c>
      <c r="I222" s="41">
        <v>112264</v>
      </c>
      <c r="J222" s="42">
        <f aca="true" t="shared" si="35" ref="J222:J227">(H222/(I222-I221))*100</f>
        <v>7.657553956834534</v>
      </c>
      <c r="K222" s="115"/>
    </row>
    <row r="223" spans="1:11" ht="12.75">
      <c r="A223" s="61"/>
      <c r="B223" s="105"/>
      <c r="C223" s="64"/>
      <c r="E223" s="108">
        <v>41217</v>
      </c>
      <c r="F223" s="50">
        <v>110</v>
      </c>
      <c r="G223" s="49">
        <v>5.67</v>
      </c>
      <c r="H223" s="48">
        <f t="shared" si="34"/>
        <v>19.400352733686066</v>
      </c>
      <c r="I223" s="41">
        <v>112534</v>
      </c>
      <c r="J223" s="42">
        <f t="shared" si="35"/>
        <v>7.185315827291136</v>
      </c>
      <c r="K223" s="115"/>
    </row>
    <row r="224" spans="1:11" ht="12.75">
      <c r="A224" s="61"/>
      <c r="B224" s="105"/>
      <c r="C224" s="64"/>
      <c r="E224" s="108">
        <v>41217</v>
      </c>
      <c r="F224" s="50">
        <v>206.9</v>
      </c>
      <c r="G224" s="49">
        <v>5.67</v>
      </c>
      <c r="H224" s="48">
        <f t="shared" si="34"/>
        <v>36.49029982363316</v>
      </c>
      <c r="I224" s="41">
        <v>113068</v>
      </c>
      <c r="J224" s="42">
        <f t="shared" si="35"/>
        <v>6.833389480081116</v>
      </c>
      <c r="K224" s="115"/>
    </row>
    <row r="225" spans="1:11" ht="12.75">
      <c r="A225" s="61"/>
      <c r="B225" s="105"/>
      <c r="C225" s="64"/>
      <c r="E225" s="108">
        <v>41222</v>
      </c>
      <c r="F225" s="50">
        <v>224.29</v>
      </c>
      <c r="G225" s="49">
        <v>5.56</v>
      </c>
      <c r="H225" s="48">
        <f t="shared" si="34"/>
        <v>40.339928057553955</v>
      </c>
      <c r="I225" s="41">
        <v>113640</v>
      </c>
      <c r="J225" s="42">
        <f t="shared" si="35"/>
        <v>7.052434975096846</v>
      </c>
      <c r="K225" s="115"/>
    </row>
    <row r="226" spans="1:11" ht="12.75">
      <c r="A226" s="61"/>
      <c r="B226" s="105"/>
      <c r="C226" s="64"/>
      <c r="E226" s="108">
        <v>41234</v>
      </c>
      <c r="F226" s="50">
        <v>295.61</v>
      </c>
      <c r="G226" s="49">
        <v>5.51</v>
      </c>
      <c r="H226" s="48">
        <f t="shared" si="34"/>
        <v>53.649727767695104</v>
      </c>
      <c r="I226" s="41">
        <v>114320</v>
      </c>
      <c r="J226" s="42">
        <f t="shared" si="35"/>
        <v>7.8896658481904565</v>
      </c>
      <c r="K226" s="115"/>
    </row>
    <row r="227" spans="1:11" ht="12.75">
      <c r="A227" s="61"/>
      <c r="B227" s="105"/>
      <c r="C227" s="64"/>
      <c r="E227" s="108">
        <v>41246</v>
      </c>
      <c r="F227" s="50">
        <v>210</v>
      </c>
      <c r="G227" s="49">
        <v>5.47</v>
      </c>
      <c r="H227" s="48">
        <f t="shared" si="34"/>
        <v>38.391224862888485</v>
      </c>
      <c r="I227" s="41">
        <v>114835</v>
      </c>
      <c r="J227" s="42">
        <f t="shared" si="35"/>
        <v>7.4546067694929095</v>
      </c>
      <c r="K227" s="115"/>
    </row>
    <row r="228" spans="1:11" ht="12.75">
      <c r="A228" s="61"/>
      <c r="B228" s="105"/>
      <c r="C228" s="64"/>
      <c r="E228" s="108">
        <v>41251</v>
      </c>
      <c r="F228" s="50">
        <v>168.96</v>
      </c>
      <c r="G228" s="49">
        <v>5.34</v>
      </c>
      <c r="H228" s="48">
        <f>F228/G228</f>
        <v>31.64044943820225</v>
      </c>
      <c r="I228" s="41">
        <v>115299</v>
      </c>
      <c r="J228" s="42">
        <f>(H228/(I228-I227))*100</f>
        <v>6.819062378922899</v>
      </c>
      <c r="K228" s="115"/>
    </row>
    <row r="229" spans="1:11" ht="12.75">
      <c r="A229" s="61"/>
      <c r="B229" s="105"/>
      <c r="C229" s="64"/>
      <c r="E229" s="108">
        <v>41265</v>
      </c>
      <c r="F229" s="50">
        <v>150.34</v>
      </c>
      <c r="G229" s="49">
        <v>5.4</v>
      </c>
      <c r="H229" s="48">
        <f>F229/G229</f>
        <v>27.84074074074074</v>
      </c>
      <c r="I229" s="41">
        <v>115606</v>
      </c>
      <c r="J229" s="42">
        <f>(H229/(I229-I228))*100</f>
        <v>9.068645192423693</v>
      </c>
      <c r="K229" s="115"/>
    </row>
    <row r="230" spans="1:11" ht="12.75">
      <c r="A230" s="61"/>
      <c r="B230" s="105"/>
      <c r="C230" s="64"/>
      <c r="E230" s="108">
        <v>41271</v>
      </c>
      <c r="F230" s="50">
        <v>225.62</v>
      </c>
      <c r="G230" s="49">
        <v>5.29</v>
      </c>
      <c r="H230" s="48">
        <f>F230/G230</f>
        <v>42.650283553875234</v>
      </c>
      <c r="I230" s="41">
        <v>116201</v>
      </c>
      <c r="J230" s="42">
        <f>(H230/(I230-I229))*100</f>
        <v>7.168114883004241</v>
      </c>
      <c r="K230" s="115">
        <f>(SUM(H210:H230)/(I230-I209))*100</f>
        <v>7.849076972082478</v>
      </c>
    </row>
  </sheetData>
  <sheetProtection/>
  <mergeCells count="1">
    <mergeCell ref="F8:I8"/>
  </mergeCells>
  <hyperlinks>
    <hyperlink ref="E2" r:id="rId1" display="http://members.chello.pl/r.wicik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User</cp:lastModifiedBy>
  <dcterms:created xsi:type="dcterms:W3CDTF">2006-11-15T08:22:31Z</dcterms:created>
  <dcterms:modified xsi:type="dcterms:W3CDTF">2013-01-24T06:16:42Z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