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16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<sst xmlns="http://schemas.openxmlformats.org/spreadsheetml/2006/main" count="135" uniqueCount="110">
  <si>
    <r>
      <t xml:space="preserve">Koszt </t>
    </r>
    <r>
      <rPr>
        <u val="single"/>
        <sz val="10"/>
        <rFont val="Arial CE"/>
        <family val="0"/>
      </rPr>
      <t>Z</t>
    </r>
    <r>
      <rPr>
        <sz val="10"/>
        <rFont val="Arial CE"/>
        <family val="0"/>
      </rPr>
      <t>akupu</t>
    </r>
  </si>
  <si>
    <t>W tym:</t>
  </si>
  <si>
    <t>Miesięczny koszt utrzymania</t>
  </si>
  <si>
    <t>paliwo/mc</t>
  </si>
  <si>
    <t>Koszt 1km</t>
  </si>
  <si>
    <t>paliwo/km</t>
  </si>
  <si>
    <t>km/mc</t>
  </si>
  <si>
    <r>
      <t>E</t>
    </r>
    <r>
      <rPr>
        <b/>
        <sz val="10"/>
        <rFont val="Arial CE"/>
        <family val="0"/>
      </rPr>
      <t>ksploatacja</t>
    </r>
  </si>
  <si>
    <t>M-cy</t>
  </si>
  <si>
    <r>
      <t>P</t>
    </r>
    <r>
      <rPr>
        <b/>
        <sz val="10"/>
        <rFont val="Arial CE"/>
        <family val="0"/>
      </rPr>
      <t>aliwo</t>
    </r>
  </si>
  <si>
    <t>Śr. spal.</t>
  </si>
  <si>
    <t>Przebieg</t>
  </si>
  <si>
    <t>Wydatek</t>
  </si>
  <si>
    <t>Koszt</t>
  </si>
  <si>
    <t>Data</t>
  </si>
  <si>
    <t>zł/litr</t>
  </si>
  <si>
    <t>Litrów</t>
  </si>
  <si>
    <t>km</t>
  </si>
  <si>
    <t>l/100km</t>
  </si>
  <si>
    <t>Karta Pojazdu, Rejestracja</t>
  </si>
  <si>
    <t>Pakiet OC AC w PZU</t>
  </si>
  <si>
    <t>Blokada, Dywaniki</t>
  </si>
  <si>
    <t>Pierwsze tankowanie</t>
  </si>
  <si>
    <t>Koszt kredytu</t>
  </si>
  <si>
    <t>Płyn do spryskiwaczy, Odmrażacz, Myjnia, Kosmetyki</t>
  </si>
  <si>
    <t>Opony zimowe Barum Polaris 185/65R15</t>
  </si>
  <si>
    <t>Lakier zaprawkowy GM</t>
  </si>
  <si>
    <t>za 2002r.</t>
  </si>
  <si>
    <t>Zmiana opon i wyważanie</t>
  </si>
  <si>
    <t>Głośniki na tył GM</t>
  </si>
  <si>
    <t>spalanie</t>
  </si>
  <si>
    <t>Montaż głośników na tył</t>
  </si>
  <si>
    <t>Belki dachowe bagażnika Opel/Thule (używki)</t>
  </si>
  <si>
    <t>Książka "Sam naprawiam"</t>
  </si>
  <si>
    <t>Uchwyty rowerowe</t>
  </si>
  <si>
    <t>Olej Mobil1 5W50 + filtr oleju GM</t>
  </si>
  <si>
    <t>Wymiana oleju z filtrem</t>
  </si>
  <si>
    <t>Pakiet OC AC Hestia</t>
  </si>
  <si>
    <t>Klejenie kołpaka</t>
  </si>
  <si>
    <t>Pióra wycieraczek Motgum</t>
  </si>
  <si>
    <t>Olej Castrol 5W40 Magnatec</t>
  </si>
  <si>
    <t>Filtry oleju, powietrza, paliwa, pyłkowy GM</t>
  </si>
  <si>
    <t>Wymiana oleju i filtrów</t>
  </si>
  <si>
    <t>Żarówki H7 (GM) i inne na zapas</t>
  </si>
  <si>
    <t>Wymiana żarówki H7</t>
  </si>
  <si>
    <t>Mandat + opłata pocztowa</t>
  </si>
  <si>
    <t>Zwrot kosztów przejazdu</t>
  </si>
  <si>
    <t>Głośniki wysokotonowe GM</t>
  </si>
  <si>
    <t>Montaż głośników wysokotonowych</t>
  </si>
  <si>
    <t>Olej Mobil1 5W50 + filtr oleju</t>
  </si>
  <si>
    <t>Łańcuchy śniegowe</t>
  </si>
  <si>
    <t>Zwrot z punktów Orlen</t>
  </si>
  <si>
    <t>Silikon 350*C</t>
  </si>
  <si>
    <t>Czyszczenie przepustnicy i zaworu EGR</t>
  </si>
  <si>
    <t>Płyn chłodzący GM - 1L na dolewke</t>
  </si>
  <si>
    <t>Uchwyt rowerowy i opaski</t>
  </si>
  <si>
    <t>Świece GM 4-elektrodowe</t>
  </si>
  <si>
    <t>Opaska 70mm na rure dolotową do kolektora</t>
  </si>
  <si>
    <t>ASO - diagnostyka, nowy program, czyszcz. ukł. wtr.</t>
  </si>
  <si>
    <t>Klocki ATE, termostat Whaler, pasek rozrządu Gates</t>
  </si>
  <si>
    <t>Przepustnica (używka Delphi)</t>
  </si>
  <si>
    <t>Wymiana klocków i płynu hamulcowego Schell</t>
  </si>
  <si>
    <t>Kamizelka odblaskowa</t>
  </si>
  <si>
    <t>Wymiana świec</t>
  </si>
  <si>
    <t>za 2003r.</t>
  </si>
  <si>
    <t>MotoAsistance Europe PZU</t>
  </si>
  <si>
    <t>Olej Lotos Traffic 5W40 4L</t>
  </si>
  <si>
    <t>Filtry oleju, powietrza, pyłkowy GM</t>
  </si>
  <si>
    <t>Rolka napinacza paska rozrządu INA</t>
  </si>
  <si>
    <t>Pasek wielorowkowy Gates, płyn chłodzący Texaco</t>
  </si>
  <si>
    <t>Wymiana rozrządu, termostatu, płynu chłodzącego</t>
  </si>
  <si>
    <t>Wymiana przepustnicy (w sumie niepotrzebnie :-)</t>
  </si>
  <si>
    <t>Łatanie dziury w oponie, wyważanie</t>
  </si>
  <si>
    <t>Przegląd rejestracyjny po 3 latach</t>
  </si>
  <si>
    <t>STP do benzyny (czerwony)</t>
  </si>
  <si>
    <t>Zaślepka pod EGR (nie użyta - zawór wyłączony)</t>
  </si>
  <si>
    <t>STP do benzyny (czarny)</t>
  </si>
  <si>
    <t>Żarówka H7 na zapas</t>
  </si>
  <si>
    <t>Pióro wycieraczki MotGum 51cm</t>
  </si>
  <si>
    <t>Amortyzatory gazowe Delphi tył</t>
  </si>
  <si>
    <t>Wymiana amortyzatorów tył</t>
  </si>
  <si>
    <t>Olej Lotos Traffic 5W40 1L na dolewke</t>
  </si>
  <si>
    <t>Baterie do kluczyków CR2032 Maxell</t>
  </si>
  <si>
    <t>Wymiana baterii w kluczykach</t>
  </si>
  <si>
    <t>Filtr oleju i podkładka pod śrube spustową GM</t>
  </si>
  <si>
    <t>Chłodnica + wymiana</t>
  </si>
  <si>
    <t>Diagnostyka Tech2 - wszystko OK.</t>
  </si>
  <si>
    <t>Spinki do zderzaka</t>
  </si>
  <si>
    <t>Wymiana opon zima-&gt;lato i wyważanie</t>
  </si>
  <si>
    <t>Akumulator 44Ah "4max"</t>
  </si>
  <si>
    <t>Filtr paliwa "Knecht"</t>
  </si>
  <si>
    <t>Wymiana filtra paliwa</t>
  </si>
  <si>
    <t>MAP Sensor (używka - po wymianie bez zmian)</t>
  </si>
  <si>
    <t>Wymiana zaworka w kole i wyważanie</t>
  </si>
  <si>
    <t>Uszczelka pod przepustnicę</t>
  </si>
  <si>
    <t>Ostatnie tankowanie</t>
  </si>
  <si>
    <t>Sprzedaż przepustnicy</t>
  </si>
  <si>
    <t>Sprzedaż belek bagażnika</t>
  </si>
  <si>
    <t>Sprzedaż książki</t>
  </si>
  <si>
    <t>za 2004r.</t>
  </si>
  <si>
    <t>za 2005r.</t>
  </si>
  <si>
    <t>za 2006r.</t>
  </si>
  <si>
    <t>Czynsz miejsca parkingowego za 3,5 roku</t>
  </si>
  <si>
    <t>Opel Astra G  Z16SE  2002r.</t>
  </si>
  <si>
    <t>http://members.chello.pl/r.wicik/</t>
  </si>
  <si>
    <r>
      <t xml:space="preserve">Wartość </t>
    </r>
    <r>
      <rPr>
        <u val="single"/>
        <sz val="10"/>
        <rFont val="Arial CE"/>
        <family val="0"/>
      </rPr>
      <t>S</t>
    </r>
    <r>
      <rPr>
        <sz val="10"/>
        <rFont val="Arial CE"/>
        <family val="0"/>
      </rPr>
      <t>przedaży</t>
    </r>
  </si>
  <si>
    <t xml:space="preserve">   % oznaczają udziały wkosztach eksploatacji</t>
  </si>
  <si>
    <t>Suma wydatków Z+E+P+Ub</t>
  </si>
  <si>
    <r>
      <t>C</t>
    </r>
    <r>
      <rPr>
        <sz val="10"/>
        <rFont val="Arial CE"/>
        <family val="0"/>
      </rPr>
      <t>ałkowity koszt utrzymania C=Z+E+P+Ub-S</t>
    </r>
  </si>
  <si>
    <r>
      <t>ub</t>
    </r>
    <r>
      <rPr>
        <sz val="10"/>
        <rFont val="Arial CE"/>
        <family val="0"/>
      </rPr>
      <t>ezpiecz</t>
    </r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</si>
</sst>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yy/mm/dd"/>
    <numFmt numFmtId="166" formatCode="#,##0.00_ ;\-#,##0.00\ "/>
    <numFmt numFmtId="167" formatCode="0.00;[Red]0.00"/>
    <numFmt numFmtId="168" formatCode="0.0%"/>
  </numFmts>
  <fonts count="9">
    <font>
      <sz val="10"/>
      <name val="Arial"/>
      <family val="0"/>
    </font>
    <font>
      <sz val="10"/>
      <name val="Arial CE"/>
      <family val="0"/>
    </font>
    <font>
      <u val="single"/>
      <sz val="10"/>
      <name val="Arial CE"/>
      <family val="0"/>
    </font>
    <font>
      <b/>
      <sz val="10"/>
      <name val="Arial CE"/>
      <family val="0"/>
    </font>
    <font>
      <b/>
      <sz val="10"/>
      <color indexed="16"/>
      <name val="Arial CE"/>
      <family val="0"/>
    </font>
    <font>
      <b/>
      <sz val="10"/>
      <color indexed="10"/>
      <name val="Arial CE"/>
      <family val="0"/>
    </font>
    <font>
      <b/>
      <u val="single"/>
      <sz val="10"/>
      <name val="Arial CE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48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8">
    <xf numFmtId="0" fontId="0" fillId="0" borderId="0" xfId="0" applyAlignment="1">
      <alignment/>
    </xf>
    <xf numFmtId="3" fontId="1" fillId="0" borderId="0" xfId="0" applyNumberFormat="1" applyFont="1" applyBorder="1" applyAlignment="1">
      <alignment horizontal="left"/>
    </xf>
    <xf numFmtId="49" fontId="1" fillId="2" borderId="1" xfId="0" applyNumberFormat="1" applyFont="1" applyFill="1" applyBorder="1" applyAlignment="1">
      <alignment/>
    </xf>
    <xf numFmtId="164" fontId="3" fillId="3" borderId="1" xfId="0" applyNumberFormat="1" applyFont="1" applyFill="1" applyBorder="1" applyAlignment="1">
      <alignment/>
    </xf>
    <xf numFmtId="0" fontId="1" fillId="0" borderId="2" xfId="0" applyFont="1" applyFill="1" applyBorder="1" applyAlignment="1">
      <alignment/>
    </xf>
    <xf numFmtId="164" fontId="4" fillId="2" borderId="3" xfId="0" applyNumberFormat="1" applyFont="1" applyFill="1" applyBorder="1" applyAlignment="1">
      <alignment horizontal="left"/>
    </xf>
    <xf numFmtId="164" fontId="1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/>
    </xf>
    <xf numFmtId="3" fontId="1" fillId="0" borderId="4" xfId="0" applyNumberFormat="1" applyFont="1" applyBorder="1" applyAlignment="1">
      <alignment/>
    </xf>
    <xf numFmtId="49" fontId="1" fillId="2" borderId="5" xfId="0" applyNumberFormat="1" applyFont="1" applyFill="1" applyBorder="1" applyAlignment="1">
      <alignment/>
    </xf>
    <xf numFmtId="164" fontId="3" fillId="3" borderId="6" xfId="0" applyNumberFormat="1" applyFont="1" applyFill="1" applyBorder="1" applyAlignment="1">
      <alignment horizontal="right"/>
    </xf>
    <xf numFmtId="0" fontId="1" fillId="0" borderId="7" xfId="0" applyFont="1" applyFill="1" applyBorder="1" applyAlignment="1">
      <alignment/>
    </xf>
    <xf numFmtId="165" fontId="1" fillId="0" borderId="0" xfId="0" applyNumberFormat="1" applyFont="1" applyBorder="1" applyAlignment="1">
      <alignment/>
    </xf>
    <xf numFmtId="49" fontId="1" fillId="2" borderId="8" xfId="0" applyNumberFormat="1" applyFont="1" applyFill="1" applyBorder="1" applyAlignment="1">
      <alignment/>
    </xf>
    <xf numFmtId="164" fontId="3" fillId="3" borderId="8" xfId="0" applyNumberFormat="1" applyFont="1" applyFill="1" applyBorder="1" applyAlignment="1">
      <alignment/>
    </xf>
    <xf numFmtId="165" fontId="1" fillId="2" borderId="9" xfId="0" applyNumberFormat="1" applyFont="1" applyFill="1" applyBorder="1" applyAlignment="1">
      <alignment/>
    </xf>
    <xf numFmtId="49" fontId="2" fillId="2" borderId="8" xfId="0" applyNumberFormat="1" applyFont="1" applyFill="1" applyBorder="1" applyAlignment="1">
      <alignment/>
    </xf>
    <xf numFmtId="164" fontId="5" fillId="3" borderId="6" xfId="0" applyNumberFormat="1" applyFont="1" applyFill="1" applyBorder="1" applyAlignment="1">
      <alignment horizontal="right"/>
    </xf>
    <xf numFmtId="165" fontId="1" fillId="2" borderId="10" xfId="0" applyNumberFormat="1" applyFont="1" applyFill="1" applyBorder="1" applyAlignment="1">
      <alignment/>
    </xf>
    <xf numFmtId="164" fontId="3" fillId="3" borderId="11" xfId="0" applyNumberFormat="1" applyFont="1" applyFill="1" applyBorder="1" applyAlignment="1">
      <alignment/>
    </xf>
    <xf numFmtId="164" fontId="5" fillId="3" borderId="8" xfId="0" applyNumberFormat="1" applyFont="1" applyFill="1" applyBorder="1" applyAlignment="1">
      <alignment/>
    </xf>
    <xf numFmtId="164" fontId="3" fillId="3" borderId="12" xfId="0" applyNumberFormat="1" applyFont="1" applyFill="1" applyBorder="1" applyAlignment="1">
      <alignment/>
    </xf>
    <xf numFmtId="49" fontId="1" fillId="2" borderId="13" xfId="0" applyNumberFormat="1" applyFont="1" applyFill="1" applyBorder="1" applyAlignment="1">
      <alignment/>
    </xf>
    <xf numFmtId="164" fontId="5" fillId="3" borderId="13" xfId="0" applyNumberFormat="1" applyFont="1" applyFill="1" applyBorder="1" applyAlignment="1">
      <alignment/>
    </xf>
    <xf numFmtId="165" fontId="1" fillId="2" borderId="14" xfId="0" applyNumberFormat="1" applyFont="1" applyFill="1" applyBorder="1" applyAlignment="1">
      <alignment/>
    </xf>
    <xf numFmtId="164" fontId="3" fillId="3" borderId="15" xfId="0" applyNumberFormat="1" applyFont="1" applyFill="1" applyBorder="1" applyAlignment="1">
      <alignment/>
    </xf>
    <xf numFmtId="2" fontId="1" fillId="2" borderId="16" xfId="0" applyNumberFormat="1" applyFont="1" applyFill="1" applyBorder="1" applyAlignment="1">
      <alignment horizontal="left"/>
    </xf>
    <xf numFmtId="3" fontId="3" fillId="3" borderId="17" xfId="0" applyNumberFormat="1" applyFont="1" applyFill="1" applyBorder="1" applyAlignment="1">
      <alignment/>
    </xf>
    <xf numFmtId="49" fontId="1" fillId="0" borderId="0" xfId="0" applyNumberFormat="1" applyFont="1" applyBorder="1" applyAlignment="1">
      <alignment/>
    </xf>
    <xf numFmtId="3" fontId="6" fillId="2" borderId="18" xfId="0" applyNumberFormat="1" applyFont="1" applyFill="1" applyBorder="1" applyAlignment="1">
      <alignment/>
    </xf>
    <xf numFmtId="49" fontId="1" fillId="2" borderId="19" xfId="0" applyNumberFormat="1" applyFont="1" applyFill="1" applyBorder="1" applyAlignment="1">
      <alignment horizontal="center"/>
    </xf>
    <xf numFmtId="164" fontId="1" fillId="2" borderId="17" xfId="0" applyNumberFormat="1" applyFont="1" applyFill="1" applyBorder="1" applyAlignment="1">
      <alignment/>
    </xf>
    <xf numFmtId="165" fontId="1" fillId="2" borderId="20" xfId="0" applyNumberFormat="1" applyFont="1" applyFill="1" applyBorder="1" applyAlignment="1">
      <alignment horizontal="center"/>
    </xf>
    <xf numFmtId="164" fontId="1" fillId="2" borderId="19" xfId="0" applyNumberFormat="1" applyFont="1" applyFill="1" applyBorder="1" applyAlignment="1">
      <alignment/>
    </xf>
    <xf numFmtId="2" fontId="1" fillId="2" borderId="19" xfId="0" applyNumberFormat="1" applyFont="1" applyFill="1" applyBorder="1" applyAlignment="1">
      <alignment/>
    </xf>
    <xf numFmtId="3" fontId="1" fillId="2" borderId="17" xfId="0" applyNumberFormat="1" applyFont="1" applyFill="1" applyBorder="1" applyAlignment="1">
      <alignment/>
    </xf>
    <xf numFmtId="2" fontId="1" fillId="2" borderId="1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/>
    </xf>
    <xf numFmtId="166" fontId="3" fillId="3" borderId="18" xfId="15" applyNumberFormat="1" applyFont="1" applyFill="1" applyBorder="1" applyAlignment="1">
      <alignment horizontal="right"/>
    </xf>
    <xf numFmtId="164" fontId="3" fillId="3" borderId="2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167" fontId="3" fillId="3" borderId="1" xfId="15" applyNumberFormat="1" applyFont="1" applyFill="1" applyBorder="1" applyAlignment="1">
      <alignment horizontal="center"/>
    </xf>
    <xf numFmtId="2" fontId="3" fillId="3" borderId="1" xfId="0" applyNumberFormat="1" applyFont="1" applyFill="1" applyBorder="1" applyAlignment="1">
      <alignment/>
    </xf>
    <xf numFmtId="3" fontId="3" fillId="3" borderId="21" xfId="0" applyNumberFormat="1" applyFont="1" applyFill="1" applyBorder="1" applyAlignment="1">
      <alignment/>
    </xf>
    <xf numFmtId="2" fontId="3" fillId="3" borderId="8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 horizontal="center"/>
    </xf>
    <xf numFmtId="3" fontId="1" fillId="2" borderId="22" xfId="0" applyNumberFormat="1" applyFont="1" applyFill="1" applyBorder="1" applyAlignment="1">
      <alignment horizontal="center"/>
    </xf>
    <xf numFmtId="49" fontId="1" fillId="2" borderId="22" xfId="0" applyNumberFormat="1" applyFont="1" applyFill="1" applyBorder="1" applyAlignment="1">
      <alignment horizontal="center"/>
    </xf>
    <xf numFmtId="164" fontId="1" fillId="2" borderId="20" xfId="0" applyNumberFormat="1" applyFont="1" applyFill="1" applyBorder="1" applyAlignment="1">
      <alignment horizontal="center"/>
    </xf>
    <xf numFmtId="165" fontId="1" fillId="2" borderId="22" xfId="0" applyNumberFormat="1" applyFont="1" applyFill="1" applyBorder="1" applyAlignment="1">
      <alignment horizontal="center"/>
    </xf>
    <xf numFmtId="164" fontId="1" fillId="2" borderId="22" xfId="0" applyNumberFormat="1" applyFont="1" applyFill="1" applyBorder="1" applyAlignment="1">
      <alignment horizontal="center"/>
    </xf>
    <xf numFmtId="2" fontId="1" fillId="2" borderId="22" xfId="0" applyNumberFormat="1" applyFont="1" applyFill="1" applyBorder="1" applyAlignment="1">
      <alignment horizontal="center"/>
    </xf>
    <xf numFmtId="3" fontId="1" fillId="2" borderId="23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3" fontId="1" fillId="0" borderId="24" xfId="0" applyNumberFormat="1" applyFont="1" applyFill="1" applyBorder="1" applyAlignment="1">
      <alignment/>
    </xf>
    <xf numFmtId="49" fontId="1" fillId="0" borderId="25" xfId="0" applyNumberFormat="1" applyFont="1" applyBorder="1" applyAlignment="1">
      <alignment/>
    </xf>
    <xf numFmtId="164" fontId="1" fillId="0" borderId="3" xfId="0" applyNumberFormat="1" applyFont="1" applyBorder="1" applyAlignment="1">
      <alignment/>
    </xf>
    <xf numFmtId="0" fontId="1" fillId="0" borderId="5" xfId="0" applyFont="1" applyFill="1" applyBorder="1" applyAlignment="1">
      <alignment/>
    </xf>
    <xf numFmtId="165" fontId="1" fillId="0" borderId="26" xfId="0" applyNumberFormat="1" applyFont="1" applyBorder="1" applyAlignment="1">
      <alignment horizontal="center"/>
    </xf>
    <xf numFmtId="164" fontId="1" fillId="0" borderId="25" xfId="0" applyNumberFormat="1" applyFont="1" applyBorder="1" applyAlignment="1">
      <alignment/>
    </xf>
    <xf numFmtId="2" fontId="1" fillId="0" borderId="25" xfId="0" applyNumberFormat="1" applyFont="1" applyBorder="1" applyAlignment="1">
      <alignment/>
    </xf>
    <xf numFmtId="3" fontId="1" fillId="0" borderId="25" xfId="0" applyNumberFormat="1" applyFont="1" applyBorder="1" applyAlignment="1">
      <alignment/>
    </xf>
    <xf numFmtId="2" fontId="1" fillId="0" borderId="3" xfId="0" applyNumberFormat="1" applyFont="1" applyBorder="1" applyAlignment="1">
      <alignment/>
    </xf>
    <xf numFmtId="164" fontId="1" fillId="4" borderId="3" xfId="0" applyNumberFormat="1" applyFont="1" applyFill="1" applyBorder="1" applyAlignment="1">
      <alignment/>
    </xf>
    <xf numFmtId="2" fontId="1" fillId="0" borderId="24" xfId="0" applyNumberFormat="1" applyFont="1" applyBorder="1" applyAlignment="1">
      <alignment/>
    </xf>
    <xf numFmtId="49" fontId="1" fillId="0" borderId="27" xfId="0" applyNumberFormat="1" applyFont="1" applyFill="1" applyBorder="1" applyAlignment="1">
      <alignment/>
    </xf>
    <xf numFmtId="164" fontId="1" fillId="0" borderId="28" xfId="0" applyNumberFormat="1" applyFont="1" applyFill="1" applyBorder="1" applyAlignment="1">
      <alignment/>
    </xf>
    <xf numFmtId="3" fontId="1" fillId="0" borderId="27" xfId="0" applyNumberFormat="1" applyFont="1" applyBorder="1" applyAlignment="1">
      <alignment/>
    </xf>
    <xf numFmtId="49" fontId="1" fillId="0" borderId="25" xfId="0" applyNumberFormat="1" applyFont="1" applyFill="1" applyBorder="1" applyAlignment="1">
      <alignment/>
    </xf>
    <xf numFmtId="164" fontId="1" fillId="0" borderId="3" xfId="0" applyNumberFormat="1" applyFont="1" applyBorder="1" applyAlignment="1" quotePrefix="1">
      <alignment horizontal="right"/>
    </xf>
    <xf numFmtId="2" fontId="1" fillId="0" borderId="12" xfId="0" applyNumberFormat="1" applyFont="1" applyBorder="1" applyAlignment="1">
      <alignment/>
    </xf>
    <xf numFmtId="49" fontId="1" fillId="0" borderId="26" xfId="0" applyNumberFormat="1" applyFont="1" applyFill="1" applyBorder="1" applyAlignment="1">
      <alignment horizontal="center"/>
    </xf>
    <xf numFmtId="2" fontId="1" fillId="0" borderId="25" xfId="0" applyNumberFormat="1" applyFont="1" applyFill="1" applyBorder="1" applyAlignment="1">
      <alignment horizontal="center"/>
    </xf>
    <xf numFmtId="164" fontId="1" fillId="0" borderId="4" xfId="0" applyNumberFormat="1" applyFont="1" applyBorder="1" applyAlignment="1">
      <alignment/>
    </xf>
    <xf numFmtId="165" fontId="1" fillId="0" borderId="14" xfId="0" applyNumberFormat="1" applyFont="1" applyBorder="1" applyAlignment="1">
      <alignment horizontal="center"/>
    </xf>
    <xf numFmtId="164" fontId="1" fillId="0" borderId="29" xfId="0" applyNumberFormat="1" applyFont="1" applyBorder="1" applyAlignment="1">
      <alignment/>
    </xf>
    <xf numFmtId="2" fontId="1" fillId="0" borderId="29" xfId="0" applyNumberFormat="1" applyFont="1" applyBorder="1" applyAlignment="1">
      <alignment/>
    </xf>
    <xf numFmtId="3" fontId="1" fillId="0" borderId="29" xfId="0" applyNumberFormat="1" applyFont="1" applyBorder="1" applyAlignment="1">
      <alignment/>
    </xf>
    <xf numFmtId="2" fontId="1" fillId="0" borderId="15" xfId="0" applyNumberFormat="1" applyFont="1" applyBorder="1" applyAlignment="1">
      <alignment/>
    </xf>
    <xf numFmtId="164" fontId="1" fillId="0" borderId="30" xfId="0" applyNumberFormat="1" applyFont="1" applyFill="1" applyBorder="1" applyAlignment="1">
      <alignment/>
    </xf>
    <xf numFmtId="3" fontId="1" fillId="0" borderId="29" xfId="0" applyNumberFormat="1" applyFont="1" applyFill="1" applyBorder="1" applyAlignment="1">
      <alignment/>
    </xf>
    <xf numFmtId="165" fontId="1" fillId="0" borderId="31" xfId="0" applyNumberFormat="1" applyFont="1" applyBorder="1" applyAlignment="1">
      <alignment horizontal="center"/>
    </xf>
    <xf numFmtId="164" fontId="1" fillId="0" borderId="32" xfId="0" applyNumberFormat="1" applyFont="1" applyBorder="1" applyAlignment="1">
      <alignment/>
    </xf>
    <xf numFmtId="2" fontId="1" fillId="0" borderId="32" xfId="0" applyNumberFormat="1" applyFont="1" applyBorder="1" applyAlignment="1">
      <alignment/>
    </xf>
    <xf numFmtId="3" fontId="1" fillId="0" borderId="32" xfId="0" applyNumberFormat="1" applyFont="1" applyBorder="1" applyAlignment="1">
      <alignment/>
    </xf>
    <xf numFmtId="2" fontId="1" fillId="0" borderId="11" xfId="0" applyNumberFormat="1" applyFont="1" applyBorder="1" applyAlignment="1">
      <alignment/>
    </xf>
    <xf numFmtId="0" fontId="1" fillId="0" borderId="31" xfId="0" applyFont="1" applyFill="1" applyBorder="1" applyAlignment="1">
      <alignment horizontal="right"/>
    </xf>
    <xf numFmtId="2" fontId="1" fillId="0" borderId="32" xfId="0" applyNumberFormat="1" applyFont="1" applyFill="1" applyBorder="1" applyAlignment="1">
      <alignment/>
    </xf>
    <xf numFmtId="49" fontId="1" fillId="0" borderId="27" xfId="0" applyNumberFormat="1" applyFont="1" applyBorder="1" applyAlignment="1">
      <alignment/>
    </xf>
    <xf numFmtId="165" fontId="1" fillId="0" borderId="10" xfId="0" applyNumberFormat="1" applyFont="1" applyBorder="1" applyAlignment="1">
      <alignment horizontal="center"/>
    </xf>
    <xf numFmtId="49" fontId="1" fillId="0" borderId="27" xfId="0" applyNumberFormat="1" applyFont="1" applyBorder="1" applyAlignment="1" quotePrefix="1">
      <alignment horizontal="left"/>
    </xf>
    <xf numFmtId="164" fontId="1" fillId="0" borderId="25" xfId="0" applyNumberFormat="1" applyFont="1" applyFill="1" applyBorder="1" applyAlignment="1">
      <alignment/>
    </xf>
    <xf numFmtId="2" fontId="1" fillId="0" borderId="25" xfId="0" applyNumberFormat="1" applyFont="1" applyFill="1" applyBorder="1" applyAlignment="1">
      <alignment/>
    </xf>
    <xf numFmtId="3" fontId="1" fillId="0" borderId="25" xfId="0" applyNumberFormat="1" applyFont="1" applyFill="1" applyBorder="1" applyAlignment="1">
      <alignment/>
    </xf>
    <xf numFmtId="49" fontId="1" fillId="0" borderId="25" xfId="0" applyNumberFormat="1" applyFont="1" applyBorder="1" applyAlignment="1">
      <alignment horizontal="left"/>
    </xf>
    <xf numFmtId="49" fontId="1" fillId="0" borderId="0" xfId="0" applyNumberFormat="1" applyFont="1" applyFill="1" applyBorder="1" applyAlignment="1">
      <alignment horizontal="center"/>
    </xf>
    <xf numFmtId="165" fontId="1" fillId="0" borderId="33" xfId="0" applyNumberFormat="1" applyFont="1" applyBorder="1" applyAlignment="1">
      <alignment horizontal="center"/>
    </xf>
    <xf numFmtId="164" fontId="1" fillId="0" borderId="24" xfId="0" applyNumberFormat="1" applyFont="1" applyFill="1" applyBorder="1" applyAlignment="1">
      <alignment/>
    </xf>
    <xf numFmtId="2" fontId="1" fillId="0" borderId="24" xfId="0" applyNumberFormat="1" applyFont="1" applyFill="1" applyBorder="1" applyAlignment="1">
      <alignment/>
    </xf>
    <xf numFmtId="2" fontId="1" fillId="0" borderId="34" xfId="0" applyNumberFormat="1" applyFont="1" applyBorder="1" applyAlignment="1">
      <alignment/>
    </xf>
    <xf numFmtId="2" fontId="1" fillId="0" borderId="12" xfId="0" applyNumberFormat="1" applyFont="1" applyFill="1" applyBorder="1" applyAlignment="1">
      <alignment/>
    </xf>
    <xf numFmtId="49" fontId="1" fillId="0" borderId="25" xfId="0" applyNumberFormat="1" applyFont="1" applyBorder="1" applyAlignment="1" quotePrefix="1">
      <alignment horizontal="left"/>
    </xf>
    <xf numFmtId="2" fontId="1" fillId="0" borderId="0" xfId="0" applyNumberFormat="1" applyFont="1" applyFill="1" applyBorder="1" applyAlignment="1">
      <alignment horizontal="center"/>
    </xf>
    <xf numFmtId="49" fontId="1" fillId="0" borderId="35" xfId="0" applyNumberFormat="1" applyFont="1" applyFill="1" applyBorder="1" applyAlignment="1">
      <alignment horizontal="center"/>
    </xf>
    <xf numFmtId="2" fontId="1" fillId="0" borderId="36" xfId="0" applyNumberFormat="1" applyFont="1" applyFill="1" applyBorder="1" applyAlignment="1">
      <alignment horizontal="center"/>
    </xf>
    <xf numFmtId="164" fontId="1" fillId="0" borderId="29" xfId="0" applyNumberFormat="1" applyFont="1" applyFill="1" applyBorder="1" applyAlignment="1">
      <alignment/>
    </xf>
    <xf numFmtId="2" fontId="1" fillId="0" borderId="29" xfId="0" applyNumberFormat="1" applyFont="1" applyFill="1" applyBorder="1" applyAlignment="1">
      <alignment/>
    </xf>
    <xf numFmtId="164" fontId="1" fillId="0" borderId="37" xfId="0" applyNumberFormat="1" applyFont="1" applyFill="1" applyBorder="1" applyAlignment="1">
      <alignment/>
    </xf>
    <xf numFmtId="0" fontId="1" fillId="0" borderId="5" xfId="0" applyFont="1" applyFill="1" applyBorder="1" applyAlignment="1">
      <alignment horizontal="left" indent="1"/>
    </xf>
    <xf numFmtId="164" fontId="1" fillId="0" borderId="32" xfId="0" applyNumberFormat="1" applyFont="1" applyFill="1" applyBorder="1" applyAlignment="1">
      <alignment/>
    </xf>
    <xf numFmtId="3" fontId="1" fillId="0" borderId="32" xfId="0" applyNumberFormat="1" applyFont="1" applyFill="1" applyBorder="1" applyAlignment="1">
      <alignment/>
    </xf>
    <xf numFmtId="164" fontId="1" fillId="0" borderId="12" xfId="0" applyNumberFormat="1" applyFont="1" applyBorder="1" applyAlignment="1">
      <alignment/>
    </xf>
    <xf numFmtId="164" fontId="1" fillId="4" borderId="12" xfId="0" applyNumberFormat="1" applyFont="1" applyFill="1" applyBorder="1" applyAlignment="1">
      <alignment/>
    </xf>
    <xf numFmtId="164" fontId="1" fillId="0" borderId="3" xfId="0" applyNumberFormat="1" applyFont="1" applyFill="1" applyBorder="1" applyAlignment="1">
      <alignment/>
    </xf>
    <xf numFmtId="49" fontId="1" fillId="0" borderId="0" xfId="0" applyNumberFormat="1" applyFont="1" applyBorder="1" applyAlignment="1">
      <alignment horizontal="center"/>
    </xf>
    <xf numFmtId="164" fontId="1" fillId="0" borderId="34" xfId="0" applyNumberFormat="1" applyFont="1" applyBorder="1" applyAlignment="1">
      <alignment/>
    </xf>
    <xf numFmtId="164" fontId="1" fillId="0" borderId="24" xfId="0" applyNumberFormat="1" applyFont="1" applyBorder="1" applyAlignment="1">
      <alignment/>
    </xf>
    <xf numFmtId="3" fontId="1" fillId="0" borderId="24" xfId="0" applyNumberFormat="1" applyFont="1" applyBorder="1" applyAlignment="1">
      <alignment/>
    </xf>
    <xf numFmtId="49" fontId="1" fillId="0" borderId="26" xfId="0" applyNumberFormat="1" applyFont="1" applyFill="1" applyBorder="1" applyAlignment="1" quotePrefix="1">
      <alignment horizontal="center"/>
    </xf>
    <xf numFmtId="165" fontId="1" fillId="0" borderId="38" xfId="0" applyNumberFormat="1" applyFont="1" applyBorder="1" applyAlignment="1">
      <alignment/>
    </xf>
    <xf numFmtId="164" fontId="1" fillId="0" borderId="27" xfId="0" applyNumberFormat="1" applyFont="1" applyBorder="1" applyAlignment="1">
      <alignment/>
    </xf>
    <xf numFmtId="2" fontId="1" fillId="0" borderId="27" xfId="0" applyNumberFormat="1" applyFont="1" applyBorder="1" applyAlignment="1">
      <alignment/>
    </xf>
    <xf numFmtId="2" fontId="1" fillId="0" borderId="4" xfId="0" applyNumberFormat="1" applyFont="1" applyBorder="1" applyAlignment="1">
      <alignment/>
    </xf>
    <xf numFmtId="165" fontId="1" fillId="0" borderId="39" xfId="0" applyNumberFormat="1" applyFont="1" applyBorder="1" applyAlignment="1">
      <alignment/>
    </xf>
    <xf numFmtId="2" fontId="1" fillId="0" borderId="40" xfId="0" applyNumberFormat="1" applyFont="1" applyBorder="1" applyAlignment="1">
      <alignment/>
    </xf>
    <xf numFmtId="165" fontId="1" fillId="0" borderId="41" xfId="0" applyNumberFormat="1" applyFont="1" applyBorder="1" applyAlignment="1">
      <alignment/>
    </xf>
    <xf numFmtId="164" fontId="1" fillId="0" borderId="42" xfId="0" applyNumberFormat="1" applyFont="1" applyBorder="1" applyAlignment="1">
      <alignment/>
    </xf>
    <xf numFmtId="2" fontId="1" fillId="0" borderId="42" xfId="0" applyNumberFormat="1" applyFont="1" applyBorder="1" applyAlignment="1">
      <alignment/>
    </xf>
    <xf numFmtId="3" fontId="1" fillId="0" borderId="42" xfId="0" applyNumberFormat="1" applyFont="1" applyBorder="1" applyAlignment="1">
      <alignment/>
    </xf>
    <xf numFmtId="2" fontId="1" fillId="0" borderId="43" xfId="0" applyNumberFormat="1" applyFont="1" applyBorder="1" applyAlignment="1">
      <alignment/>
    </xf>
    <xf numFmtId="165" fontId="1" fillId="0" borderId="44" xfId="0" applyNumberFormat="1" applyFont="1" applyBorder="1" applyAlignment="1">
      <alignment/>
    </xf>
    <xf numFmtId="0" fontId="1" fillId="0" borderId="45" xfId="0" applyFont="1" applyFill="1" applyBorder="1" applyAlignment="1">
      <alignment/>
    </xf>
    <xf numFmtId="0" fontId="1" fillId="0" borderId="46" xfId="0" applyFont="1" applyFill="1" applyBorder="1" applyAlignment="1">
      <alignment/>
    </xf>
    <xf numFmtId="0" fontId="0" fillId="0" borderId="0" xfId="0" applyBorder="1" applyAlignment="1">
      <alignment/>
    </xf>
    <xf numFmtId="164" fontId="1" fillId="0" borderId="40" xfId="0" applyNumberFormat="1" applyFont="1" applyFill="1" applyBorder="1" applyAlignment="1">
      <alignment/>
    </xf>
    <xf numFmtId="164" fontId="1" fillId="2" borderId="47" xfId="0" applyNumberFormat="1" applyFont="1" applyFill="1" applyBorder="1" applyAlignment="1">
      <alignment horizontal="center"/>
    </xf>
    <xf numFmtId="164" fontId="1" fillId="2" borderId="26" xfId="0" applyNumberFormat="1" applyFont="1" applyFill="1" applyBorder="1" applyAlignment="1">
      <alignment/>
    </xf>
    <xf numFmtId="2" fontId="7" fillId="0" borderId="0" xfId="17" applyNumberFormat="1" applyBorder="1" applyAlignment="1">
      <alignment/>
    </xf>
    <xf numFmtId="168" fontId="1" fillId="0" borderId="4" xfId="0" applyNumberFormat="1" applyFont="1" applyBorder="1" applyAlignment="1">
      <alignment/>
    </xf>
    <xf numFmtId="168" fontId="3" fillId="3" borderId="17" xfId="0" applyNumberFormat="1" applyFont="1" applyFill="1" applyBorder="1" applyAlignment="1">
      <alignment/>
    </xf>
    <xf numFmtId="168" fontId="1" fillId="0" borderId="1" xfId="0" applyNumberFormat="1" applyFont="1" applyBorder="1" applyAlignment="1">
      <alignment/>
    </xf>
    <xf numFmtId="168" fontId="1" fillId="0" borderId="4" xfId="0" applyNumberFormat="1" applyFont="1" applyBorder="1" applyAlignment="1">
      <alignment horizontal="center"/>
    </xf>
    <xf numFmtId="165" fontId="2" fillId="2" borderId="10" xfId="0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members.chello.pl/r.wicik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0"/>
  <sheetViews>
    <sheetView tabSelected="1" workbookViewId="0" topLeftCell="A1">
      <selection activeCell="A1" sqref="A1"/>
    </sheetView>
  </sheetViews>
  <sheetFormatPr defaultColWidth="9.140625" defaultRowHeight="12.75"/>
  <cols>
    <col min="1" max="1" width="7.421875" style="0" customWidth="1"/>
    <col min="2" max="2" width="46.7109375" style="0" customWidth="1"/>
    <col min="3" max="3" width="12.140625" style="0" customWidth="1"/>
    <col min="4" max="4" width="2.421875" style="0" customWidth="1"/>
    <col min="5" max="5" width="9.28125" style="0" customWidth="1"/>
    <col min="6" max="6" width="11.140625" style="0" customWidth="1"/>
    <col min="7" max="7" width="7.140625" style="0" customWidth="1"/>
    <col min="8" max="8" width="7.57421875" style="0" customWidth="1"/>
    <col min="9" max="9" width="8.28125" style="0" customWidth="1"/>
    <col min="10" max="10" width="8.00390625" style="0" customWidth="1"/>
    <col min="11" max="11" width="10.57421875" style="0" customWidth="1"/>
    <col min="12" max="12" width="6.57421875" style="0" customWidth="1"/>
  </cols>
  <sheetData>
    <row r="1" spans="1:13" ht="12.75">
      <c r="A1" s="1"/>
      <c r="B1" s="2" t="s">
        <v>0</v>
      </c>
      <c r="C1" s="3">
        <v>41610</v>
      </c>
      <c r="D1" s="4"/>
      <c r="E1" s="5" t="s">
        <v>103</v>
      </c>
      <c r="F1" s="140"/>
      <c r="G1" s="141"/>
      <c r="H1" s="7"/>
      <c r="I1" s="8"/>
      <c r="J1" s="7"/>
      <c r="K1" s="9"/>
      <c r="L1" s="10"/>
      <c r="M1" s="11"/>
    </row>
    <row r="2" spans="1:13" ht="13.5" thickBot="1">
      <c r="A2" s="12"/>
      <c r="B2" s="13" t="s">
        <v>107</v>
      </c>
      <c r="C2" s="14">
        <f>C9+F9+C1+F4</f>
        <v>84921.57999999999</v>
      </c>
      <c r="D2" s="15"/>
      <c r="E2" s="16"/>
      <c r="F2" s="6"/>
      <c r="G2" s="6"/>
      <c r="H2" s="142" t="s">
        <v>104</v>
      </c>
      <c r="I2" s="8"/>
      <c r="J2" s="7"/>
      <c r="K2" s="9"/>
      <c r="L2" s="10"/>
      <c r="M2" s="11"/>
    </row>
    <row r="3" spans="1:13" ht="13.5" thickBot="1">
      <c r="A3" s="143">
        <f>(C1-C3)/C4</f>
        <v>0.32768522597551947</v>
      </c>
      <c r="B3" s="17" t="s">
        <v>105</v>
      </c>
      <c r="C3" s="18">
        <v>20500</v>
      </c>
      <c r="D3" s="15"/>
      <c r="E3" s="19" t="s">
        <v>1</v>
      </c>
      <c r="F3" s="6"/>
      <c r="G3" s="6"/>
      <c r="L3" s="10"/>
      <c r="M3" s="11"/>
    </row>
    <row r="4" spans="1:13" ht="12.75">
      <c r="A4" s="143">
        <f>C4/C4</f>
        <v>1</v>
      </c>
      <c r="B4" s="20" t="s">
        <v>108</v>
      </c>
      <c r="C4" s="21">
        <f>C2-C3</f>
        <v>64421.57999999999</v>
      </c>
      <c r="D4" s="15"/>
      <c r="E4" s="147" t="s">
        <v>109</v>
      </c>
      <c r="F4" s="23">
        <f>SUM(C12,C27,C39,C60,C70)</f>
        <v>7791</v>
      </c>
      <c r="G4" s="146">
        <f>F4/C4</f>
        <v>0.12093773546069503</v>
      </c>
      <c r="H4" s="7" t="s">
        <v>106</v>
      </c>
      <c r="I4" s="8"/>
      <c r="J4" s="7"/>
      <c r="K4" s="9"/>
      <c r="L4" s="10"/>
      <c r="M4" s="11"/>
    </row>
    <row r="5" spans="1:13" ht="13.5" thickBot="1">
      <c r="A5" s="8"/>
      <c r="B5" s="17" t="s">
        <v>2</v>
      </c>
      <c r="C5" s="24">
        <f>C4/E9</f>
        <v>1358.1499648629654</v>
      </c>
      <c r="D5" s="15"/>
      <c r="E5" s="22" t="s">
        <v>3</v>
      </c>
      <c r="F5" s="25">
        <f>F9/E9</f>
        <v>510.09465917076585</v>
      </c>
      <c r="G5" s="6"/>
      <c r="H5" s="7"/>
      <c r="I5" s="8"/>
      <c r="J5" s="7"/>
      <c r="K5" s="9"/>
      <c r="L5" s="10"/>
      <c r="M5" s="11"/>
    </row>
    <row r="6" spans="1:13" ht="13.5" thickBot="1">
      <c r="A6" s="8"/>
      <c r="B6" s="26" t="s">
        <v>4</v>
      </c>
      <c r="C6" s="27">
        <f>C4/I9</f>
        <v>0.7735726122145102</v>
      </c>
      <c r="D6" s="15"/>
      <c r="E6" s="28" t="s">
        <v>5</v>
      </c>
      <c r="F6" s="29">
        <f>F9/I9</f>
        <v>0.29053879776171365</v>
      </c>
      <c r="G6" s="6"/>
      <c r="H6" s="30" t="s">
        <v>6</v>
      </c>
      <c r="I6" s="31">
        <f>I9/E9</f>
        <v>1755.6851721714688</v>
      </c>
      <c r="J6" s="10"/>
      <c r="K6" s="9"/>
      <c r="L6" s="10"/>
      <c r="M6" s="11"/>
    </row>
    <row r="7" spans="1:13" ht="13.5" thickBot="1">
      <c r="A7" s="12"/>
      <c r="B7" s="32"/>
      <c r="C7" s="6"/>
      <c r="D7" s="9"/>
      <c r="E7" s="16"/>
      <c r="F7" s="6"/>
      <c r="G7" s="6"/>
      <c r="H7" s="7"/>
      <c r="I7" s="8"/>
      <c r="J7" s="7"/>
      <c r="K7" s="9"/>
      <c r="L7" s="10"/>
      <c r="M7" s="11"/>
    </row>
    <row r="8" spans="1:13" ht="13.5" thickBot="1">
      <c r="A8" s="33" t="s">
        <v>7</v>
      </c>
      <c r="B8" s="34"/>
      <c r="C8" s="35"/>
      <c r="D8" s="9"/>
      <c r="E8" s="36" t="s">
        <v>8</v>
      </c>
      <c r="F8" s="33" t="s">
        <v>9</v>
      </c>
      <c r="G8" s="37"/>
      <c r="H8" s="38"/>
      <c r="I8" s="39"/>
      <c r="J8" s="40" t="s">
        <v>10</v>
      </c>
      <c r="K8" s="9"/>
      <c r="L8" s="10"/>
      <c r="M8" s="41"/>
    </row>
    <row r="9" spans="1:13" ht="13.5" thickBot="1">
      <c r="A9" s="42"/>
      <c r="B9" s="144">
        <f>C9/C4</f>
        <v>0.17579652656765019</v>
      </c>
      <c r="C9" s="43">
        <f>SUM(C11:C110)-F4</f>
        <v>11325.09</v>
      </c>
      <c r="D9" s="44"/>
      <c r="E9" s="45">
        <f>DAYS360(DATE(2002,9,17),DATE(2006,8,30),1)/30</f>
        <v>47.43333333333333</v>
      </c>
      <c r="F9" s="3">
        <f>SUM(F11:F190)</f>
        <v>24195.48999999999</v>
      </c>
      <c r="G9" s="145">
        <f>F9/C4</f>
        <v>0.3755805119961354</v>
      </c>
      <c r="H9" s="46">
        <f>SUM(H11:H190)</f>
        <v>6425.287269715071</v>
      </c>
      <c r="I9" s="47">
        <f>MAX(I11:I190)-A11</f>
        <v>83278</v>
      </c>
      <c r="J9" s="48">
        <f>(H9/I9)*100</f>
        <v>7.715467794273483</v>
      </c>
      <c r="K9" s="9"/>
      <c r="L9" s="49"/>
      <c r="M9" s="50"/>
    </row>
    <row r="10" spans="1:13" ht="13.5" thickBot="1">
      <c r="A10" s="51" t="s">
        <v>11</v>
      </c>
      <c r="B10" s="52" t="s">
        <v>12</v>
      </c>
      <c r="C10" s="53" t="s">
        <v>13</v>
      </c>
      <c r="D10" s="9"/>
      <c r="E10" s="54" t="s">
        <v>14</v>
      </c>
      <c r="F10" s="55" t="s">
        <v>13</v>
      </c>
      <c r="G10" s="55" t="s">
        <v>15</v>
      </c>
      <c r="H10" s="56" t="s">
        <v>16</v>
      </c>
      <c r="I10" s="57" t="s">
        <v>17</v>
      </c>
      <c r="J10" s="56" t="s">
        <v>18</v>
      </c>
      <c r="K10" s="9"/>
      <c r="L10" s="58"/>
      <c r="M10" s="11"/>
    </row>
    <row r="11" spans="1:13" ht="12.75">
      <c r="A11" s="59">
        <v>6</v>
      </c>
      <c r="B11" s="60" t="s">
        <v>19</v>
      </c>
      <c r="C11" s="61">
        <v>200</v>
      </c>
      <c r="D11" s="62"/>
      <c r="E11" s="63">
        <v>37528</v>
      </c>
      <c r="F11" s="64">
        <v>119.35</v>
      </c>
      <c r="G11" s="64">
        <v>3.41</v>
      </c>
      <c r="H11" s="65">
        <f aca="true" t="shared" si="0" ref="H11:H74">F11/G11</f>
        <v>35</v>
      </c>
      <c r="I11" s="66">
        <v>440</v>
      </c>
      <c r="J11" s="67">
        <f>(H11/(I11-AD3))*100</f>
        <v>7.954545454545454</v>
      </c>
      <c r="K11" s="15"/>
      <c r="L11" s="10"/>
      <c r="M11" s="11"/>
    </row>
    <row r="12" spans="1:13" ht="12.75">
      <c r="A12" s="66">
        <v>6</v>
      </c>
      <c r="B12" s="60" t="s">
        <v>20</v>
      </c>
      <c r="C12" s="68">
        <v>2455</v>
      </c>
      <c r="D12" s="62"/>
      <c r="E12" s="63">
        <v>37547</v>
      </c>
      <c r="F12" s="64">
        <v>128.04</v>
      </c>
      <c r="G12" s="64">
        <v>3.33</v>
      </c>
      <c r="H12" s="65">
        <f t="shared" si="0"/>
        <v>38.45045045045045</v>
      </c>
      <c r="I12" s="66">
        <v>900</v>
      </c>
      <c r="J12" s="67">
        <f aca="true" t="shared" si="1" ref="J12:J75">(H12/(I12-I11))*100</f>
        <v>8.35879357618488</v>
      </c>
      <c r="K12" s="15"/>
      <c r="L12" s="10"/>
      <c r="M12" s="11"/>
    </row>
    <row r="13" spans="1:13" ht="12.75">
      <c r="A13" s="66">
        <v>6</v>
      </c>
      <c r="B13" s="60" t="s">
        <v>21</v>
      </c>
      <c r="C13" s="61">
        <v>688</v>
      </c>
      <c r="D13" s="62"/>
      <c r="E13" s="63">
        <v>37555</v>
      </c>
      <c r="F13" s="64">
        <v>117</v>
      </c>
      <c r="G13" s="64">
        <v>3.26</v>
      </c>
      <c r="H13" s="69">
        <f t="shared" si="0"/>
        <v>35.88957055214724</v>
      </c>
      <c r="I13" s="66">
        <v>1357</v>
      </c>
      <c r="J13" s="67">
        <f t="shared" si="1"/>
        <v>7.853297713817777</v>
      </c>
      <c r="K13" s="15"/>
      <c r="L13" s="10"/>
      <c r="M13" s="11"/>
    </row>
    <row r="14" spans="1:13" ht="12.75">
      <c r="A14" s="66">
        <v>6</v>
      </c>
      <c r="B14" s="70" t="s">
        <v>22</v>
      </c>
      <c r="C14" s="71">
        <v>158.21</v>
      </c>
      <c r="D14" s="62"/>
      <c r="E14" s="63">
        <v>37558</v>
      </c>
      <c r="F14" s="64">
        <v>106.79</v>
      </c>
      <c r="G14" s="64">
        <v>3.39</v>
      </c>
      <c r="H14" s="69">
        <f t="shared" si="0"/>
        <v>31.50147492625369</v>
      </c>
      <c r="I14" s="66">
        <v>1763</v>
      </c>
      <c r="J14" s="67">
        <f t="shared" si="1"/>
        <v>7.758983971983667</v>
      </c>
      <c r="K14" s="15"/>
      <c r="L14" s="10"/>
      <c r="M14" s="11"/>
    </row>
    <row r="15" spans="1:13" ht="12.75">
      <c r="A15" s="72"/>
      <c r="B15" s="60" t="s">
        <v>23</v>
      </c>
      <c r="C15" s="61">
        <v>3097.36</v>
      </c>
      <c r="D15" s="62"/>
      <c r="E15" s="63">
        <v>37581</v>
      </c>
      <c r="F15" s="64">
        <v>117</v>
      </c>
      <c r="G15" s="64">
        <v>3.25</v>
      </c>
      <c r="H15" s="65">
        <f t="shared" si="0"/>
        <v>36</v>
      </c>
      <c r="I15" s="66">
        <v>2231</v>
      </c>
      <c r="J15" s="67">
        <f t="shared" si="1"/>
        <v>7.6923076923076925</v>
      </c>
      <c r="K15" s="15"/>
      <c r="L15" s="10"/>
      <c r="M15" s="11"/>
    </row>
    <row r="16" spans="1:13" ht="12.75">
      <c r="A16" s="66"/>
      <c r="B16" s="73" t="s">
        <v>24</v>
      </c>
      <c r="C16" s="74">
        <v>487.84</v>
      </c>
      <c r="D16" s="62"/>
      <c r="E16" s="63">
        <v>37593</v>
      </c>
      <c r="F16" s="64">
        <v>141.68</v>
      </c>
      <c r="G16" s="64">
        <v>3.22</v>
      </c>
      <c r="H16" s="65">
        <f t="shared" si="0"/>
        <v>44</v>
      </c>
      <c r="I16" s="66">
        <v>2852</v>
      </c>
      <c r="J16" s="67">
        <f t="shared" si="1"/>
        <v>7.085346215780998</v>
      </c>
      <c r="K16" s="15"/>
      <c r="L16" s="10"/>
      <c r="M16" s="11"/>
    </row>
    <row r="17" spans="1:13" ht="12.75">
      <c r="A17" s="66">
        <v>1000</v>
      </c>
      <c r="B17" s="60" t="s">
        <v>25</v>
      </c>
      <c r="C17" s="61">
        <v>800</v>
      </c>
      <c r="D17" s="62"/>
      <c r="E17" s="63">
        <v>37605</v>
      </c>
      <c r="F17" s="64">
        <v>106</v>
      </c>
      <c r="G17" s="64">
        <v>3.29</v>
      </c>
      <c r="H17" s="65">
        <f t="shared" si="0"/>
        <v>32.21884498480243</v>
      </c>
      <c r="I17" s="66">
        <v>3250</v>
      </c>
      <c r="J17" s="67">
        <f t="shared" si="1"/>
        <v>8.095187182111163</v>
      </c>
      <c r="K17" s="15"/>
      <c r="L17" s="10"/>
      <c r="M17" s="11"/>
    </row>
    <row r="18" spans="1:13" ht="12.75">
      <c r="A18" s="66">
        <v>3200</v>
      </c>
      <c r="B18" s="60" t="s">
        <v>26</v>
      </c>
      <c r="C18" s="61">
        <v>17.5</v>
      </c>
      <c r="D18" s="62"/>
      <c r="E18" s="63">
        <v>37613</v>
      </c>
      <c r="F18" s="64">
        <v>100</v>
      </c>
      <c r="G18" s="64">
        <v>3.16</v>
      </c>
      <c r="H18" s="65">
        <f t="shared" si="0"/>
        <v>31.645569620253163</v>
      </c>
      <c r="I18" s="66">
        <v>3645</v>
      </c>
      <c r="J18" s="75">
        <f t="shared" si="1"/>
        <v>8.01153661272232</v>
      </c>
      <c r="K18" s="76" t="s">
        <v>27</v>
      </c>
      <c r="L18" s="77" t="s">
        <v>17</v>
      </c>
      <c r="M18" s="11"/>
    </row>
    <row r="19" spans="1:13" ht="13.5" thickBot="1">
      <c r="A19" s="72">
        <v>9500</v>
      </c>
      <c r="B19" s="60" t="s">
        <v>28</v>
      </c>
      <c r="C19" s="78">
        <v>40</v>
      </c>
      <c r="D19" s="62"/>
      <c r="E19" s="79">
        <v>37616</v>
      </c>
      <c r="F19" s="80">
        <v>133.01</v>
      </c>
      <c r="G19" s="80">
        <v>3.1</v>
      </c>
      <c r="H19" s="81">
        <f t="shared" si="0"/>
        <v>42.90645161290322</v>
      </c>
      <c r="I19" s="82">
        <v>4195</v>
      </c>
      <c r="J19" s="83">
        <f t="shared" si="1"/>
        <v>7.801173020527857</v>
      </c>
      <c r="K19" s="84">
        <f>SUM(F11:F19)</f>
        <v>1068.8700000000001</v>
      </c>
      <c r="L19" s="85">
        <f>I19-A11</f>
        <v>4189</v>
      </c>
      <c r="M19" s="11"/>
    </row>
    <row r="20" spans="1:13" ht="12.75">
      <c r="A20" s="66">
        <v>11400</v>
      </c>
      <c r="B20" s="60" t="s">
        <v>29</v>
      </c>
      <c r="C20" s="61">
        <v>126.9</v>
      </c>
      <c r="D20" s="62"/>
      <c r="E20" s="86">
        <v>37628</v>
      </c>
      <c r="F20" s="87">
        <v>155.01</v>
      </c>
      <c r="G20" s="87">
        <v>3.33</v>
      </c>
      <c r="H20" s="88">
        <f t="shared" si="0"/>
        <v>46.549549549549546</v>
      </c>
      <c r="I20" s="89">
        <v>4814</v>
      </c>
      <c r="J20" s="90">
        <f t="shared" si="1"/>
        <v>7.520121090395726</v>
      </c>
      <c r="K20" s="91" t="s">
        <v>30</v>
      </c>
      <c r="L20" s="92">
        <f>(SUM(H11:H19)/L19)*100</f>
        <v>7.820777325061116</v>
      </c>
      <c r="M20" s="11"/>
    </row>
    <row r="21" spans="1:13" ht="12.75">
      <c r="A21" s="72">
        <v>11500</v>
      </c>
      <c r="B21" s="93" t="s">
        <v>31</v>
      </c>
      <c r="C21" s="78">
        <v>0</v>
      </c>
      <c r="D21" s="62"/>
      <c r="E21" s="94">
        <v>37645</v>
      </c>
      <c r="F21" s="64">
        <v>134</v>
      </c>
      <c r="G21" s="64">
        <v>3.27</v>
      </c>
      <c r="H21" s="65">
        <f t="shared" si="0"/>
        <v>40.97859327217125</v>
      </c>
      <c r="I21" s="66">
        <v>5304</v>
      </c>
      <c r="J21" s="75">
        <f t="shared" si="1"/>
        <v>8.36297821881046</v>
      </c>
      <c r="K21" s="9"/>
      <c r="L21" s="10"/>
      <c r="M21" s="11"/>
    </row>
    <row r="22" spans="1:13" ht="12.75">
      <c r="A22" s="66">
        <v>13500</v>
      </c>
      <c r="B22" s="60" t="s">
        <v>32</v>
      </c>
      <c r="C22" s="61">
        <v>225</v>
      </c>
      <c r="D22" s="62"/>
      <c r="E22" s="94">
        <v>37647</v>
      </c>
      <c r="F22" s="64">
        <v>100.04</v>
      </c>
      <c r="G22" s="64">
        <v>3.25</v>
      </c>
      <c r="H22" s="65">
        <f t="shared" si="0"/>
        <v>30.781538461538464</v>
      </c>
      <c r="I22" s="66">
        <v>5726</v>
      </c>
      <c r="J22" s="75">
        <f t="shared" si="1"/>
        <v>7.29420342690485</v>
      </c>
      <c r="K22" s="9"/>
      <c r="L22" s="10"/>
      <c r="M22" s="11"/>
    </row>
    <row r="23" spans="1:13" ht="12.75">
      <c r="A23" s="66">
        <v>13500</v>
      </c>
      <c r="B23" s="60" t="s">
        <v>33</v>
      </c>
      <c r="C23" s="61">
        <v>59</v>
      </c>
      <c r="D23" s="62"/>
      <c r="E23" s="94">
        <v>37655</v>
      </c>
      <c r="F23" s="64">
        <v>119</v>
      </c>
      <c r="G23" s="64">
        <v>3.29</v>
      </c>
      <c r="H23" s="65">
        <f t="shared" si="0"/>
        <v>36.170212765957444</v>
      </c>
      <c r="I23" s="66">
        <v>6217</v>
      </c>
      <c r="J23" s="75">
        <f t="shared" si="1"/>
        <v>7.366642111192963</v>
      </c>
      <c r="K23" s="9"/>
      <c r="L23" s="10"/>
      <c r="M23" s="11"/>
    </row>
    <row r="24" spans="1:13" ht="12.75">
      <c r="A24" s="66">
        <v>13500</v>
      </c>
      <c r="B24" s="60" t="s">
        <v>34</v>
      </c>
      <c r="C24" s="61">
        <v>76</v>
      </c>
      <c r="D24" s="62"/>
      <c r="E24" s="94">
        <v>37660</v>
      </c>
      <c r="F24" s="64">
        <v>111</v>
      </c>
      <c r="G24" s="64">
        <v>3.29</v>
      </c>
      <c r="H24" s="65">
        <f t="shared" si="0"/>
        <v>33.73860182370821</v>
      </c>
      <c r="I24" s="66">
        <v>6674</v>
      </c>
      <c r="J24" s="75">
        <f t="shared" si="1"/>
        <v>7.382626219629805</v>
      </c>
      <c r="K24" s="9"/>
      <c r="L24" s="10"/>
      <c r="M24" s="11"/>
    </row>
    <row r="25" spans="1:13" ht="12.75">
      <c r="A25" s="66">
        <v>15000</v>
      </c>
      <c r="B25" s="60" t="s">
        <v>35</v>
      </c>
      <c r="C25" s="61">
        <v>144.33</v>
      </c>
      <c r="D25" s="62"/>
      <c r="E25" s="94">
        <v>37677</v>
      </c>
      <c r="F25" s="64">
        <v>150.03</v>
      </c>
      <c r="G25" s="64">
        <v>3.43</v>
      </c>
      <c r="H25" s="65">
        <f t="shared" si="0"/>
        <v>43.74052478134111</v>
      </c>
      <c r="I25" s="66">
        <v>7205</v>
      </c>
      <c r="J25" s="75">
        <f t="shared" si="1"/>
        <v>8.23738696447102</v>
      </c>
      <c r="K25" s="9"/>
      <c r="L25" s="10"/>
      <c r="M25" s="11"/>
    </row>
    <row r="26" spans="1:13" ht="12.75">
      <c r="A26" s="72">
        <v>15000</v>
      </c>
      <c r="B26" s="93" t="s">
        <v>36</v>
      </c>
      <c r="C26" s="78">
        <v>0</v>
      </c>
      <c r="D26" s="62"/>
      <c r="E26" s="94">
        <v>37682</v>
      </c>
      <c r="F26" s="64">
        <v>127.01</v>
      </c>
      <c r="G26" s="64">
        <v>3.43</v>
      </c>
      <c r="H26" s="65">
        <f t="shared" si="0"/>
        <v>37.029154518950435</v>
      </c>
      <c r="I26" s="66">
        <v>7682</v>
      </c>
      <c r="J26" s="75">
        <f t="shared" si="1"/>
        <v>7.762925475670951</v>
      </c>
      <c r="K26" s="9"/>
      <c r="L26" s="10"/>
      <c r="M26" s="11"/>
    </row>
    <row r="27" spans="1:13" ht="12.75">
      <c r="A27" s="66">
        <v>20000</v>
      </c>
      <c r="B27" s="60" t="s">
        <v>37</v>
      </c>
      <c r="C27" s="68">
        <v>2100</v>
      </c>
      <c r="D27" s="62"/>
      <c r="E27" s="94">
        <v>37691</v>
      </c>
      <c r="F27" s="64">
        <v>166.02</v>
      </c>
      <c r="G27" s="64">
        <v>3.51</v>
      </c>
      <c r="H27" s="65">
        <f t="shared" si="0"/>
        <v>47.2991452991453</v>
      </c>
      <c r="I27" s="66">
        <v>8271</v>
      </c>
      <c r="J27" s="75">
        <f t="shared" si="1"/>
        <v>8.030415161145212</v>
      </c>
      <c r="K27" s="9"/>
      <c r="L27" s="10"/>
      <c r="M27" s="11"/>
    </row>
    <row r="28" spans="1:13" ht="12.75">
      <c r="A28" s="72">
        <v>21500</v>
      </c>
      <c r="B28" s="60" t="s">
        <v>28</v>
      </c>
      <c r="C28" s="78">
        <v>40</v>
      </c>
      <c r="D28" s="62"/>
      <c r="E28" s="94">
        <v>37700</v>
      </c>
      <c r="F28" s="64">
        <v>167.03</v>
      </c>
      <c r="G28" s="64">
        <v>3.51</v>
      </c>
      <c r="H28" s="65">
        <f t="shared" si="0"/>
        <v>47.58689458689459</v>
      </c>
      <c r="I28" s="66">
        <v>8850</v>
      </c>
      <c r="J28" s="75">
        <f t="shared" si="1"/>
        <v>8.218807355249497</v>
      </c>
      <c r="K28" s="9"/>
      <c r="L28" s="10"/>
      <c r="M28" s="11"/>
    </row>
    <row r="29" spans="1:13" ht="12.75">
      <c r="A29" s="66">
        <v>21700</v>
      </c>
      <c r="B29" s="60" t="s">
        <v>38</v>
      </c>
      <c r="C29" s="61">
        <v>15</v>
      </c>
      <c r="D29" s="62"/>
      <c r="E29" s="94">
        <v>37707</v>
      </c>
      <c r="F29" s="64">
        <v>137.13</v>
      </c>
      <c r="G29" s="64">
        <v>3.47</v>
      </c>
      <c r="H29" s="65">
        <f t="shared" si="0"/>
        <v>39.51873198847262</v>
      </c>
      <c r="I29" s="66">
        <v>9385</v>
      </c>
      <c r="J29" s="75">
        <f t="shared" si="1"/>
        <v>7.386678876350023</v>
      </c>
      <c r="K29" s="9"/>
      <c r="L29" s="10"/>
      <c r="M29" s="11"/>
    </row>
    <row r="30" spans="1:13" ht="12.75">
      <c r="A30" s="66">
        <v>22500</v>
      </c>
      <c r="B30" s="60" t="s">
        <v>39</v>
      </c>
      <c r="C30" s="61">
        <v>21</v>
      </c>
      <c r="D30" s="62"/>
      <c r="E30" s="94">
        <v>37712</v>
      </c>
      <c r="F30" s="64">
        <v>91.01</v>
      </c>
      <c r="G30" s="64">
        <v>3.41</v>
      </c>
      <c r="H30" s="65">
        <f t="shared" si="0"/>
        <v>26.689149560117304</v>
      </c>
      <c r="I30" s="66">
        <v>9775</v>
      </c>
      <c r="J30" s="75">
        <f t="shared" si="1"/>
        <v>6.843371682081361</v>
      </c>
      <c r="K30" s="9"/>
      <c r="L30" s="10"/>
      <c r="M30" s="11"/>
    </row>
    <row r="31" spans="1:13" ht="12.75">
      <c r="A31" s="66">
        <v>28400</v>
      </c>
      <c r="B31" s="60" t="s">
        <v>40</v>
      </c>
      <c r="C31" s="61">
        <v>142.5</v>
      </c>
      <c r="D31" s="62"/>
      <c r="E31" s="94">
        <v>37719</v>
      </c>
      <c r="F31" s="64">
        <v>144.03</v>
      </c>
      <c r="G31" s="64">
        <v>3.49</v>
      </c>
      <c r="H31" s="65">
        <f t="shared" si="0"/>
        <v>41.269340974212035</v>
      </c>
      <c r="I31" s="66">
        <v>10283</v>
      </c>
      <c r="J31" s="75">
        <f t="shared" si="1"/>
        <v>8.123886018545676</v>
      </c>
      <c r="K31" s="9"/>
      <c r="L31" s="10"/>
      <c r="M31" s="11"/>
    </row>
    <row r="32" spans="1:13" ht="12.75">
      <c r="A32" s="66">
        <v>28800</v>
      </c>
      <c r="B32" s="60" t="s">
        <v>28</v>
      </c>
      <c r="C32" s="78">
        <v>50</v>
      </c>
      <c r="D32" s="62"/>
      <c r="E32" s="94">
        <v>37728</v>
      </c>
      <c r="F32" s="64">
        <v>159.2</v>
      </c>
      <c r="G32" s="64">
        <v>3.47</v>
      </c>
      <c r="H32" s="65">
        <f t="shared" si="0"/>
        <v>45.878962536023046</v>
      </c>
      <c r="I32" s="66">
        <v>10877</v>
      </c>
      <c r="J32" s="75">
        <f t="shared" si="1"/>
        <v>7.723731066670545</v>
      </c>
      <c r="K32" s="9"/>
      <c r="L32" s="10"/>
      <c r="M32" s="11"/>
    </row>
    <row r="33" spans="1:13" ht="12.75">
      <c r="A33" s="66">
        <v>31000</v>
      </c>
      <c r="B33" s="60" t="s">
        <v>41</v>
      </c>
      <c r="C33" s="61">
        <v>163.03</v>
      </c>
      <c r="D33" s="62"/>
      <c r="E33" s="94">
        <v>37742</v>
      </c>
      <c r="F33" s="64">
        <v>133.02</v>
      </c>
      <c r="G33" s="64">
        <v>3.36</v>
      </c>
      <c r="H33" s="65">
        <f t="shared" si="0"/>
        <v>39.589285714285715</v>
      </c>
      <c r="I33" s="66">
        <v>11367</v>
      </c>
      <c r="J33" s="75">
        <f t="shared" si="1"/>
        <v>8.079446064139942</v>
      </c>
      <c r="K33" s="9"/>
      <c r="L33" s="10"/>
      <c r="M33" s="11"/>
    </row>
    <row r="34" spans="1:13" ht="12.75">
      <c r="A34" s="72">
        <v>31000</v>
      </c>
      <c r="B34" s="95" t="s">
        <v>42</v>
      </c>
      <c r="C34" s="78">
        <v>0</v>
      </c>
      <c r="D34" s="62"/>
      <c r="E34" s="94">
        <v>37755</v>
      </c>
      <c r="F34" s="64">
        <v>150.03</v>
      </c>
      <c r="G34" s="64">
        <v>3.37</v>
      </c>
      <c r="H34" s="65">
        <f t="shared" si="0"/>
        <v>44.51928783382789</v>
      </c>
      <c r="I34" s="66">
        <v>11939</v>
      </c>
      <c r="J34" s="75">
        <f t="shared" si="1"/>
        <v>7.783092278641239</v>
      </c>
      <c r="K34" s="9"/>
      <c r="L34" s="10"/>
      <c r="M34" s="11"/>
    </row>
    <row r="35" spans="1:13" ht="12.75">
      <c r="A35" s="66">
        <v>32100</v>
      </c>
      <c r="B35" s="60" t="s">
        <v>43</v>
      </c>
      <c r="C35" s="61">
        <v>106.19</v>
      </c>
      <c r="D35" s="62"/>
      <c r="E35" s="94">
        <v>37759</v>
      </c>
      <c r="F35" s="64">
        <v>88.29</v>
      </c>
      <c r="G35" s="64">
        <v>3.24</v>
      </c>
      <c r="H35" s="65">
        <f t="shared" si="0"/>
        <v>27.25</v>
      </c>
      <c r="I35" s="66">
        <v>12296</v>
      </c>
      <c r="J35" s="75">
        <f t="shared" si="1"/>
        <v>7.633053221288516</v>
      </c>
      <c r="K35" s="9"/>
      <c r="L35" s="10"/>
      <c r="M35" s="11"/>
    </row>
    <row r="36" spans="1:13" ht="12.75">
      <c r="A36" s="72">
        <v>32100</v>
      </c>
      <c r="B36" s="93" t="s">
        <v>44</v>
      </c>
      <c r="C36" s="78">
        <v>0</v>
      </c>
      <c r="D36" s="62"/>
      <c r="E36" s="94">
        <v>37764</v>
      </c>
      <c r="F36" s="64">
        <v>110</v>
      </c>
      <c r="G36" s="64">
        <v>3.24</v>
      </c>
      <c r="H36" s="65">
        <f t="shared" si="0"/>
        <v>33.95061728395061</v>
      </c>
      <c r="I36" s="66">
        <v>12705</v>
      </c>
      <c r="J36" s="75">
        <f t="shared" si="1"/>
        <v>8.300884421503818</v>
      </c>
      <c r="K36" s="9"/>
      <c r="L36" s="10"/>
      <c r="M36" s="11"/>
    </row>
    <row r="37" spans="1:13" ht="12.75">
      <c r="A37" s="66">
        <v>33600</v>
      </c>
      <c r="B37" s="60" t="s">
        <v>45</v>
      </c>
      <c r="C37" s="61">
        <v>103.5</v>
      </c>
      <c r="D37" s="62"/>
      <c r="E37" s="94">
        <v>37775</v>
      </c>
      <c r="F37" s="64">
        <v>111.99</v>
      </c>
      <c r="G37" s="64">
        <v>3.22</v>
      </c>
      <c r="H37" s="65">
        <f t="shared" si="0"/>
        <v>34.77950310559006</v>
      </c>
      <c r="I37" s="66">
        <v>13142</v>
      </c>
      <c r="J37" s="75">
        <f t="shared" si="1"/>
        <v>7.958696362835253</v>
      </c>
      <c r="K37" s="9"/>
      <c r="L37" s="10"/>
      <c r="M37" s="11"/>
    </row>
    <row r="38" spans="1:13" ht="12.75">
      <c r="A38" s="66">
        <v>37000</v>
      </c>
      <c r="B38" s="60" t="s">
        <v>46</v>
      </c>
      <c r="C38" s="61">
        <v>-117</v>
      </c>
      <c r="D38" s="62"/>
      <c r="E38" s="94">
        <v>37780</v>
      </c>
      <c r="F38" s="96">
        <v>106.1</v>
      </c>
      <c r="G38" s="96">
        <v>3.17</v>
      </c>
      <c r="H38" s="97">
        <f t="shared" si="0"/>
        <v>33.47003154574132</v>
      </c>
      <c r="I38" s="98">
        <v>13536</v>
      </c>
      <c r="J38" s="75">
        <f t="shared" si="1"/>
        <v>8.49493186440135</v>
      </c>
      <c r="K38" s="9"/>
      <c r="L38" s="10"/>
      <c r="M38" s="11"/>
    </row>
    <row r="39" spans="1:13" ht="12.75">
      <c r="A39" s="66">
        <v>40000</v>
      </c>
      <c r="B39" s="99" t="s">
        <v>20</v>
      </c>
      <c r="C39" s="68">
        <v>1719</v>
      </c>
      <c r="D39" s="62"/>
      <c r="E39" s="94">
        <v>37785</v>
      </c>
      <c r="F39" s="96">
        <v>118.99</v>
      </c>
      <c r="G39" s="96">
        <v>3.32</v>
      </c>
      <c r="H39" s="97">
        <f t="shared" si="0"/>
        <v>35.84036144578313</v>
      </c>
      <c r="I39" s="98">
        <v>14027</v>
      </c>
      <c r="J39" s="75">
        <f t="shared" si="1"/>
        <v>7.29946261624911</v>
      </c>
      <c r="K39" s="9"/>
      <c r="L39" s="10"/>
      <c r="M39" s="11"/>
    </row>
    <row r="40" spans="1:13" ht="12.75">
      <c r="A40" s="66">
        <v>42000</v>
      </c>
      <c r="B40" s="60" t="s">
        <v>47</v>
      </c>
      <c r="C40" s="61">
        <v>31</v>
      </c>
      <c r="D40" s="62"/>
      <c r="E40" s="94">
        <v>37792</v>
      </c>
      <c r="F40" s="96">
        <v>117.99</v>
      </c>
      <c r="G40" s="96">
        <v>3.32</v>
      </c>
      <c r="H40" s="97">
        <f t="shared" si="0"/>
        <v>35.53915662650603</v>
      </c>
      <c r="I40" s="98">
        <v>14477</v>
      </c>
      <c r="J40" s="75">
        <f t="shared" si="1"/>
        <v>7.8975903614457845</v>
      </c>
      <c r="K40" s="100"/>
      <c r="L40" s="10"/>
      <c r="M40" s="11"/>
    </row>
    <row r="41" spans="1:13" ht="12.75">
      <c r="A41" s="72">
        <v>42100</v>
      </c>
      <c r="B41" s="93" t="s">
        <v>48</v>
      </c>
      <c r="C41" s="78">
        <v>0</v>
      </c>
      <c r="D41" s="62"/>
      <c r="E41" s="94">
        <v>37799</v>
      </c>
      <c r="F41" s="96">
        <v>141</v>
      </c>
      <c r="G41" s="96">
        <v>3.32</v>
      </c>
      <c r="H41" s="97">
        <f t="shared" si="0"/>
        <v>42.46987951807229</v>
      </c>
      <c r="I41" s="98">
        <v>14989</v>
      </c>
      <c r="J41" s="75">
        <f t="shared" si="1"/>
        <v>8.294898343373495</v>
      </c>
      <c r="K41" s="10"/>
      <c r="L41" s="11"/>
      <c r="M41" s="32"/>
    </row>
    <row r="42" spans="1:13" ht="12.75">
      <c r="A42" s="66">
        <v>43000</v>
      </c>
      <c r="B42" s="60" t="s">
        <v>28</v>
      </c>
      <c r="C42" s="61">
        <v>50</v>
      </c>
      <c r="D42" s="62"/>
      <c r="E42" s="101">
        <v>37806</v>
      </c>
      <c r="F42" s="102">
        <v>116</v>
      </c>
      <c r="G42" s="102">
        <v>3.37</v>
      </c>
      <c r="H42" s="103">
        <f t="shared" si="0"/>
        <v>34.4213649851632</v>
      </c>
      <c r="I42" s="59">
        <v>15434</v>
      </c>
      <c r="J42" s="104">
        <f t="shared" si="1"/>
        <v>7.735138198913079</v>
      </c>
      <c r="K42" s="9"/>
      <c r="L42" s="10"/>
      <c r="M42" s="11"/>
    </row>
    <row r="43" spans="1:13" ht="12.75">
      <c r="A43" s="66">
        <v>45000</v>
      </c>
      <c r="B43" s="60" t="s">
        <v>49</v>
      </c>
      <c r="C43" s="61">
        <v>151</v>
      </c>
      <c r="D43" s="62"/>
      <c r="E43" s="94">
        <v>37818</v>
      </c>
      <c r="F43" s="96">
        <v>139.56</v>
      </c>
      <c r="G43" s="96">
        <v>3.26</v>
      </c>
      <c r="H43" s="97">
        <f t="shared" si="0"/>
        <v>42.809815950920246</v>
      </c>
      <c r="I43" s="98">
        <v>16023</v>
      </c>
      <c r="J43" s="75">
        <f t="shared" si="1"/>
        <v>7.2682200256231315</v>
      </c>
      <c r="K43" s="9"/>
      <c r="L43" s="10"/>
      <c r="M43" s="11"/>
    </row>
    <row r="44" spans="1:13" ht="12.75">
      <c r="A44" s="72">
        <v>45000</v>
      </c>
      <c r="B44" s="93" t="s">
        <v>36</v>
      </c>
      <c r="C44" s="78">
        <v>0</v>
      </c>
      <c r="D44" s="62"/>
      <c r="E44" s="94">
        <v>37826</v>
      </c>
      <c r="F44" s="96">
        <v>154.92</v>
      </c>
      <c r="G44" s="96">
        <v>3.41</v>
      </c>
      <c r="H44" s="97">
        <f t="shared" si="0"/>
        <v>45.43108504398826</v>
      </c>
      <c r="I44" s="98">
        <v>16625</v>
      </c>
      <c r="J44" s="105">
        <f t="shared" si="1"/>
        <v>7.546691867772136</v>
      </c>
      <c r="K44" s="9"/>
      <c r="L44" s="10"/>
      <c r="M44" s="11"/>
    </row>
    <row r="45" spans="1:13" ht="12.75">
      <c r="A45" s="66">
        <v>46000</v>
      </c>
      <c r="B45" s="60" t="s">
        <v>50</v>
      </c>
      <c r="C45" s="61">
        <v>53.15</v>
      </c>
      <c r="D45" s="62"/>
      <c r="E45" s="94">
        <v>37832</v>
      </c>
      <c r="F45" s="96">
        <v>130.08</v>
      </c>
      <c r="G45" s="96">
        <v>3.38</v>
      </c>
      <c r="H45" s="97">
        <f t="shared" si="0"/>
        <v>38.48520710059172</v>
      </c>
      <c r="I45" s="98">
        <v>17152</v>
      </c>
      <c r="J45" s="75">
        <f t="shared" si="1"/>
        <v>7.302695844514559</v>
      </c>
      <c r="K45" s="9"/>
      <c r="L45" s="10"/>
      <c r="M45" s="11"/>
    </row>
    <row r="46" spans="1:13" ht="12.75">
      <c r="A46" s="66">
        <v>48000</v>
      </c>
      <c r="B46" s="60" t="s">
        <v>51</v>
      </c>
      <c r="C46" s="61">
        <v>-20</v>
      </c>
      <c r="D46" s="62"/>
      <c r="E46" s="94">
        <v>37848</v>
      </c>
      <c r="F46" s="96">
        <v>130.03</v>
      </c>
      <c r="G46" s="96">
        <v>3.38</v>
      </c>
      <c r="H46" s="97">
        <f t="shared" si="0"/>
        <v>38.47041420118343</v>
      </c>
      <c r="I46" s="98">
        <v>17733</v>
      </c>
      <c r="J46" s="75">
        <f t="shared" si="1"/>
        <v>6.621413803990263</v>
      </c>
      <c r="K46" s="9"/>
      <c r="L46" s="10"/>
      <c r="M46" s="11"/>
    </row>
    <row r="47" spans="1:13" ht="12.75">
      <c r="A47" s="66">
        <v>50500</v>
      </c>
      <c r="B47" s="60" t="s">
        <v>52</v>
      </c>
      <c r="C47" s="61">
        <v>4.5</v>
      </c>
      <c r="D47" s="62"/>
      <c r="E47" s="94">
        <v>37848</v>
      </c>
      <c r="F47" s="96">
        <v>95.01</v>
      </c>
      <c r="G47" s="96">
        <v>3.38</v>
      </c>
      <c r="H47" s="97">
        <f t="shared" si="0"/>
        <v>28.109467455621303</v>
      </c>
      <c r="I47" s="98">
        <v>18135</v>
      </c>
      <c r="J47" s="75">
        <f t="shared" si="1"/>
        <v>6.992404839706793</v>
      </c>
      <c r="K47" s="9"/>
      <c r="L47" s="10"/>
      <c r="M47" s="11"/>
    </row>
    <row r="48" spans="1:13" ht="12.75">
      <c r="A48" s="72">
        <v>50500</v>
      </c>
      <c r="B48" s="93" t="s">
        <v>53</v>
      </c>
      <c r="C48" s="78">
        <v>0</v>
      </c>
      <c r="D48" s="62"/>
      <c r="E48" s="94">
        <v>37855</v>
      </c>
      <c r="F48" s="96">
        <v>110.53</v>
      </c>
      <c r="G48" s="96">
        <v>3.38</v>
      </c>
      <c r="H48" s="97">
        <f t="shared" si="0"/>
        <v>32.701183431952664</v>
      </c>
      <c r="I48" s="98">
        <v>18597</v>
      </c>
      <c r="J48" s="75">
        <f t="shared" si="1"/>
        <v>7.078178232024386</v>
      </c>
      <c r="K48" s="9"/>
      <c r="L48" s="10"/>
      <c r="M48" s="11"/>
    </row>
    <row r="49" spans="1:13" ht="12.75">
      <c r="A49" s="66">
        <v>51000</v>
      </c>
      <c r="B49" s="60" t="s">
        <v>54</v>
      </c>
      <c r="C49" s="61">
        <v>13.49</v>
      </c>
      <c r="D49" s="62"/>
      <c r="E49" s="94">
        <v>37862</v>
      </c>
      <c r="F49" s="96">
        <v>127.02</v>
      </c>
      <c r="G49" s="96">
        <v>3.38</v>
      </c>
      <c r="H49" s="97">
        <f t="shared" si="0"/>
        <v>37.57988165680474</v>
      </c>
      <c r="I49" s="98">
        <v>19106</v>
      </c>
      <c r="J49" s="75">
        <f t="shared" si="1"/>
        <v>7.383080875600145</v>
      </c>
      <c r="K49" s="9"/>
      <c r="L49" s="10"/>
      <c r="M49" s="11"/>
    </row>
    <row r="50" spans="1:13" ht="12.75">
      <c r="A50" s="66">
        <v>52000</v>
      </c>
      <c r="B50" s="60" t="s">
        <v>28</v>
      </c>
      <c r="C50" s="61">
        <v>45</v>
      </c>
      <c r="D50" s="62"/>
      <c r="E50" s="94">
        <v>37876</v>
      </c>
      <c r="F50" s="96">
        <v>156.01</v>
      </c>
      <c r="G50" s="96">
        <v>3.52</v>
      </c>
      <c r="H50" s="97">
        <f t="shared" si="0"/>
        <v>44.32102272727273</v>
      </c>
      <c r="I50" s="98">
        <v>19680</v>
      </c>
      <c r="J50" s="75">
        <f t="shared" si="1"/>
        <v>7.7214325308837495</v>
      </c>
      <c r="K50" s="9"/>
      <c r="L50" s="10"/>
      <c r="M50" s="11"/>
    </row>
    <row r="51" spans="1:13" ht="12.75">
      <c r="A51" s="66">
        <v>52500</v>
      </c>
      <c r="B51" s="60" t="s">
        <v>55</v>
      </c>
      <c r="C51" s="61">
        <v>93</v>
      </c>
      <c r="D51" s="62"/>
      <c r="E51" s="94">
        <v>37883</v>
      </c>
      <c r="F51" s="96">
        <v>102.03</v>
      </c>
      <c r="G51" s="96">
        <v>3.4</v>
      </c>
      <c r="H51" s="97">
        <f t="shared" si="0"/>
        <v>30.008823529411767</v>
      </c>
      <c r="I51" s="98">
        <v>20060</v>
      </c>
      <c r="J51" s="75">
        <f t="shared" si="1"/>
        <v>7.897058823529413</v>
      </c>
      <c r="K51" s="9"/>
      <c r="L51" s="10"/>
      <c r="M51" s="11"/>
    </row>
    <row r="52" spans="1:13" ht="12.75">
      <c r="A52" s="66">
        <v>53000</v>
      </c>
      <c r="B52" s="60" t="s">
        <v>56</v>
      </c>
      <c r="C52" s="61">
        <v>109.8</v>
      </c>
      <c r="D52" s="62"/>
      <c r="E52" s="94">
        <v>37896</v>
      </c>
      <c r="F52" s="96">
        <v>147.53</v>
      </c>
      <c r="G52" s="96">
        <v>3.46</v>
      </c>
      <c r="H52" s="97">
        <f t="shared" si="0"/>
        <v>42.638728323699425</v>
      </c>
      <c r="I52" s="98">
        <v>20591</v>
      </c>
      <c r="J52" s="75">
        <f t="shared" si="1"/>
        <v>8.02989233967974</v>
      </c>
      <c r="K52" s="9"/>
      <c r="L52" s="10"/>
      <c r="M52" s="11"/>
    </row>
    <row r="53" spans="1:13" ht="12.75">
      <c r="A53" s="66">
        <v>53000</v>
      </c>
      <c r="B53" s="60" t="s">
        <v>57</v>
      </c>
      <c r="C53" s="61">
        <v>2</v>
      </c>
      <c r="D53" s="62"/>
      <c r="E53" s="94">
        <v>37910</v>
      </c>
      <c r="F53" s="96">
        <v>146.32</v>
      </c>
      <c r="G53" s="96">
        <v>3.46</v>
      </c>
      <c r="H53" s="97">
        <f t="shared" si="0"/>
        <v>42.28901734104046</v>
      </c>
      <c r="I53" s="98">
        <v>21119</v>
      </c>
      <c r="J53" s="75">
        <f t="shared" si="1"/>
        <v>8.009283587318269</v>
      </c>
      <c r="K53" s="9"/>
      <c r="L53" s="10"/>
      <c r="M53" s="11"/>
    </row>
    <row r="54" spans="1:13" ht="12.75">
      <c r="A54" s="66">
        <v>54000</v>
      </c>
      <c r="B54" s="106" t="s">
        <v>58</v>
      </c>
      <c r="C54" s="61">
        <v>188.7</v>
      </c>
      <c r="D54" s="62"/>
      <c r="E54" s="94">
        <v>37919</v>
      </c>
      <c r="F54" s="96">
        <v>153.97</v>
      </c>
      <c r="G54" s="96">
        <v>3.46</v>
      </c>
      <c r="H54" s="97">
        <f t="shared" si="0"/>
        <v>44.5</v>
      </c>
      <c r="I54" s="98">
        <v>21685</v>
      </c>
      <c r="J54" s="75">
        <f t="shared" si="1"/>
        <v>7.862190812720849</v>
      </c>
      <c r="K54" s="9"/>
      <c r="L54" s="10"/>
      <c r="M54" s="11"/>
    </row>
    <row r="55" spans="1:13" ht="12.75">
      <c r="A55" s="66">
        <v>54500</v>
      </c>
      <c r="B55" s="60" t="s">
        <v>59</v>
      </c>
      <c r="C55" s="61">
        <v>190.42</v>
      </c>
      <c r="D55" s="62"/>
      <c r="E55" s="94">
        <v>37927</v>
      </c>
      <c r="F55" s="96">
        <v>107.03</v>
      </c>
      <c r="G55" s="96">
        <v>3.16</v>
      </c>
      <c r="H55" s="97">
        <f t="shared" si="0"/>
        <v>33.870253164556964</v>
      </c>
      <c r="I55" s="98">
        <v>22149</v>
      </c>
      <c r="J55" s="75">
        <f t="shared" si="1"/>
        <v>7.299623526844173</v>
      </c>
      <c r="K55" s="9"/>
      <c r="L55" s="10"/>
      <c r="M55" s="11"/>
    </row>
    <row r="56" spans="1:13" ht="12.75">
      <c r="A56" s="66">
        <v>55000</v>
      </c>
      <c r="B56" s="60" t="s">
        <v>60</v>
      </c>
      <c r="C56" s="61">
        <v>114</v>
      </c>
      <c r="D56" s="62"/>
      <c r="E56" s="94">
        <v>37936</v>
      </c>
      <c r="F56" s="96">
        <v>123.56</v>
      </c>
      <c r="G56" s="96">
        <v>3.42</v>
      </c>
      <c r="H56" s="97">
        <f t="shared" si="0"/>
        <v>36.12865497076024</v>
      </c>
      <c r="I56" s="98">
        <v>22622</v>
      </c>
      <c r="J56" s="75">
        <f t="shared" si="1"/>
        <v>7.6381934399070275</v>
      </c>
      <c r="K56" s="9"/>
      <c r="L56" s="10"/>
      <c r="M56" s="11"/>
    </row>
    <row r="57" spans="1:13" ht="12.75">
      <c r="A57" s="66">
        <v>55200</v>
      </c>
      <c r="B57" s="106" t="s">
        <v>61</v>
      </c>
      <c r="C57" s="61">
        <v>116</v>
      </c>
      <c r="D57" s="62"/>
      <c r="E57" s="94">
        <v>37952</v>
      </c>
      <c r="F57" s="96">
        <v>149.28</v>
      </c>
      <c r="G57" s="96">
        <v>3.42</v>
      </c>
      <c r="H57" s="97">
        <f t="shared" si="0"/>
        <v>43.64912280701755</v>
      </c>
      <c r="I57" s="98">
        <v>23195</v>
      </c>
      <c r="J57" s="75">
        <f t="shared" si="1"/>
        <v>7.6176479593398865</v>
      </c>
      <c r="K57" s="9"/>
      <c r="L57" s="10"/>
      <c r="M57" s="11"/>
    </row>
    <row r="58" spans="1:13" ht="12.75">
      <c r="A58" s="66">
        <v>55500</v>
      </c>
      <c r="B58" s="60" t="s">
        <v>62</v>
      </c>
      <c r="C58" s="61">
        <v>8.99</v>
      </c>
      <c r="D58" s="62"/>
      <c r="E58" s="94">
        <v>37964</v>
      </c>
      <c r="F58" s="96">
        <v>138.45</v>
      </c>
      <c r="G58" s="96">
        <v>3.4</v>
      </c>
      <c r="H58" s="97">
        <f t="shared" si="0"/>
        <v>40.720588235294116</v>
      </c>
      <c r="I58" s="98">
        <v>23740</v>
      </c>
      <c r="J58" s="75">
        <f t="shared" si="1"/>
        <v>7.471667566109012</v>
      </c>
      <c r="K58" s="9"/>
      <c r="L58" s="107"/>
      <c r="M58" s="11"/>
    </row>
    <row r="59" spans="1:13" ht="12.75">
      <c r="A59" s="72">
        <v>57000</v>
      </c>
      <c r="B59" s="93" t="s">
        <v>63</v>
      </c>
      <c r="C59" s="78">
        <v>0</v>
      </c>
      <c r="D59" s="62"/>
      <c r="E59" s="94">
        <v>37974</v>
      </c>
      <c r="F59" s="96">
        <v>106.45</v>
      </c>
      <c r="G59" s="96">
        <v>3.31</v>
      </c>
      <c r="H59" s="97">
        <f t="shared" si="0"/>
        <v>32.16012084592145</v>
      </c>
      <c r="I59" s="98">
        <v>24151</v>
      </c>
      <c r="J59" s="75">
        <f t="shared" si="1"/>
        <v>7.824846921148771</v>
      </c>
      <c r="K59" s="108" t="s">
        <v>64</v>
      </c>
      <c r="L59" s="109" t="s">
        <v>17</v>
      </c>
      <c r="M59" s="11"/>
    </row>
    <row r="60" spans="1:13" ht="13.5" thickBot="1">
      <c r="A60" s="66">
        <v>57000</v>
      </c>
      <c r="B60" s="60" t="s">
        <v>65</v>
      </c>
      <c r="C60" s="68">
        <v>48</v>
      </c>
      <c r="D60" s="62"/>
      <c r="E60" s="79">
        <v>37984</v>
      </c>
      <c r="F60" s="110">
        <v>147.6</v>
      </c>
      <c r="G60" s="110">
        <v>3.39</v>
      </c>
      <c r="H60" s="111">
        <f t="shared" si="0"/>
        <v>43.53982300884955</v>
      </c>
      <c r="I60" s="85">
        <v>24731</v>
      </c>
      <c r="J60" s="83">
        <f t="shared" si="1"/>
        <v>7.506866036008543</v>
      </c>
      <c r="K60" s="112">
        <f>SUM(F20:F60)</f>
        <v>5319.299999999999</v>
      </c>
      <c r="L60" s="85">
        <f>I60-I19</f>
        <v>20536</v>
      </c>
      <c r="M60" s="11"/>
    </row>
    <row r="61" spans="1:13" ht="12.75">
      <c r="A61" s="66">
        <v>60100</v>
      </c>
      <c r="B61" s="60" t="s">
        <v>66</v>
      </c>
      <c r="C61" s="61">
        <v>106.99</v>
      </c>
      <c r="D61" s="113"/>
      <c r="E61" s="86">
        <v>37993</v>
      </c>
      <c r="F61" s="114">
        <v>149.97</v>
      </c>
      <c r="G61" s="114">
        <v>3.41</v>
      </c>
      <c r="H61" s="92">
        <f t="shared" si="0"/>
        <v>43.97947214076246</v>
      </c>
      <c r="I61" s="115">
        <v>25290</v>
      </c>
      <c r="J61" s="90">
        <f t="shared" si="1"/>
        <v>7.867526322139976</v>
      </c>
      <c r="K61" s="91" t="s">
        <v>30</v>
      </c>
      <c r="L61" s="92">
        <f>(SUM(H20:H60)/L60)*100</f>
        <v>7.676631758725596</v>
      </c>
      <c r="M61" s="41"/>
    </row>
    <row r="62" spans="1:13" ht="12.75">
      <c r="A62" s="66">
        <v>60100</v>
      </c>
      <c r="B62" s="60" t="s">
        <v>67</v>
      </c>
      <c r="C62" s="61">
        <v>105.47</v>
      </c>
      <c r="D62" s="62"/>
      <c r="E62" s="94">
        <v>38002</v>
      </c>
      <c r="F62" s="96">
        <v>114.37</v>
      </c>
      <c r="G62" s="96">
        <v>3.47</v>
      </c>
      <c r="H62" s="97">
        <f t="shared" si="0"/>
        <v>32.95965417867435</v>
      </c>
      <c r="I62" s="98">
        <v>25705</v>
      </c>
      <c r="J62" s="75">
        <f t="shared" si="1"/>
        <v>7.94208534425888</v>
      </c>
      <c r="K62" s="9"/>
      <c r="L62" s="10"/>
      <c r="M62" s="11"/>
    </row>
    <row r="63" spans="1:13" ht="12.75">
      <c r="A63" s="72">
        <v>60100</v>
      </c>
      <c r="B63" s="93" t="s">
        <v>42</v>
      </c>
      <c r="C63" s="78">
        <v>0</v>
      </c>
      <c r="D63" s="62"/>
      <c r="E63" s="94">
        <v>38012</v>
      </c>
      <c r="F63" s="96">
        <v>152.07</v>
      </c>
      <c r="G63" s="96">
        <v>3.59</v>
      </c>
      <c r="H63" s="97">
        <f t="shared" si="0"/>
        <v>42.35933147632312</v>
      </c>
      <c r="I63" s="98">
        <v>26272</v>
      </c>
      <c r="J63" s="75">
        <f t="shared" si="1"/>
        <v>7.470781565489086</v>
      </c>
      <c r="K63" s="9"/>
      <c r="L63" s="10"/>
      <c r="M63" s="11"/>
    </row>
    <row r="64" spans="1:13" ht="12.75">
      <c r="A64" s="66">
        <v>61000</v>
      </c>
      <c r="B64" s="60" t="s">
        <v>68</v>
      </c>
      <c r="C64" s="61">
        <v>130</v>
      </c>
      <c r="D64" s="62"/>
      <c r="E64" s="94">
        <v>38019</v>
      </c>
      <c r="F64" s="96">
        <v>99.99</v>
      </c>
      <c r="G64" s="96">
        <v>3.49</v>
      </c>
      <c r="H64" s="97">
        <f t="shared" si="0"/>
        <v>28.65042979942693</v>
      </c>
      <c r="I64" s="98">
        <v>26652</v>
      </c>
      <c r="J64" s="75">
        <f t="shared" si="1"/>
        <v>7.539586789322876</v>
      </c>
      <c r="K64" s="9"/>
      <c r="L64" s="10"/>
      <c r="M64" s="11"/>
    </row>
    <row r="65" spans="1:13" ht="12.75">
      <c r="A65" s="66">
        <v>61000</v>
      </c>
      <c r="B65" s="60" t="s">
        <v>69</v>
      </c>
      <c r="C65" s="61">
        <v>82</v>
      </c>
      <c r="D65" s="62"/>
      <c r="E65" s="94">
        <v>38024</v>
      </c>
      <c r="F65" s="96">
        <v>115.63</v>
      </c>
      <c r="G65" s="96">
        <v>3.42</v>
      </c>
      <c r="H65" s="97">
        <f t="shared" si="0"/>
        <v>33.80994152046784</v>
      </c>
      <c r="I65" s="98">
        <v>27083</v>
      </c>
      <c r="J65" s="75">
        <f t="shared" si="1"/>
        <v>7.844533995468176</v>
      </c>
      <c r="K65" s="9"/>
      <c r="L65" s="10"/>
      <c r="M65" s="11"/>
    </row>
    <row r="66" spans="1:13" ht="12.75">
      <c r="A66" s="66">
        <v>61000</v>
      </c>
      <c r="B66" s="60" t="s">
        <v>70</v>
      </c>
      <c r="C66" s="61">
        <v>100</v>
      </c>
      <c r="D66" s="62"/>
      <c r="E66" s="94">
        <v>38032</v>
      </c>
      <c r="F66" s="96">
        <v>123.34</v>
      </c>
      <c r="G66" s="96">
        <v>3.41</v>
      </c>
      <c r="H66" s="97">
        <f t="shared" si="0"/>
        <v>36.17008797653959</v>
      </c>
      <c r="I66" s="98">
        <v>27548</v>
      </c>
      <c r="J66" s="75">
        <f t="shared" si="1"/>
        <v>7.778513543341847</v>
      </c>
      <c r="K66" s="9"/>
      <c r="L66" s="10"/>
      <c r="M66" s="11"/>
    </row>
    <row r="67" spans="1:13" ht="12.75">
      <c r="A67" s="72">
        <v>61000</v>
      </c>
      <c r="B67" s="95" t="s">
        <v>71</v>
      </c>
      <c r="C67" s="78">
        <v>0</v>
      </c>
      <c r="D67" s="62"/>
      <c r="E67" s="94">
        <v>38041</v>
      </c>
      <c r="F67" s="96">
        <v>90.2</v>
      </c>
      <c r="G67" s="96">
        <v>3.54</v>
      </c>
      <c r="H67" s="97">
        <f t="shared" si="0"/>
        <v>25.480225988700564</v>
      </c>
      <c r="I67" s="98">
        <v>27888</v>
      </c>
      <c r="J67" s="75">
        <f t="shared" si="1"/>
        <v>7.494184114323696</v>
      </c>
      <c r="K67" s="9"/>
      <c r="L67" s="10"/>
      <c r="M67" s="11"/>
    </row>
    <row r="68" spans="1:13" ht="12.75">
      <c r="A68" s="66">
        <v>61700</v>
      </c>
      <c r="B68" s="60" t="s">
        <v>72</v>
      </c>
      <c r="C68" s="116">
        <v>17</v>
      </c>
      <c r="D68" s="62"/>
      <c r="E68" s="94">
        <v>38052</v>
      </c>
      <c r="F68" s="96">
        <v>128.67</v>
      </c>
      <c r="G68" s="96">
        <v>3.67</v>
      </c>
      <c r="H68" s="97">
        <f t="shared" si="0"/>
        <v>35.05994550408719</v>
      </c>
      <c r="I68" s="98">
        <v>28338</v>
      </c>
      <c r="J68" s="75">
        <f t="shared" si="1"/>
        <v>7.791099000908264</v>
      </c>
      <c r="K68" s="9"/>
      <c r="L68" s="10"/>
      <c r="M68" s="11"/>
    </row>
    <row r="69" spans="1:13" ht="12.75">
      <c r="A69" s="66">
        <v>64500</v>
      </c>
      <c r="B69" s="60" t="s">
        <v>73</v>
      </c>
      <c r="C69" s="116">
        <v>100</v>
      </c>
      <c r="D69" s="62"/>
      <c r="E69" s="94">
        <v>38065</v>
      </c>
      <c r="F69" s="96">
        <v>133.87</v>
      </c>
      <c r="G69" s="96">
        <v>3.59</v>
      </c>
      <c r="H69" s="97">
        <f t="shared" si="0"/>
        <v>37.289693593314766</v>
      </c>
      <c r="I69" s="98">
        <v>28812</v>
      </c>
      <c r="J69" s="75">
        <f t="shared" si="1"/>
        <v>7.867023964834338</v>
      </c>
      <c r="K69" s="9"/>
      <c r="L69" s="10"/>
      <c r="M69" s="11"/>
    </row>
    <row r="70" spans="1:13" ht="12.75">
      <c r="A70" s="66">
        <v>64500</v>
      </c>
      <c r="B70" s="60" t="s">
        <v>20</v>
      </c>
      <c r="C70" s="117">
        <v>1469</v>
      </c>
      <c r="D70" s="62"/>
      <c r="E70" s="94">
        <v>38072</v>
      </c>
      <c r="F70" s="96">
        <v>125.03</v>
      </c>
      <c r="G70" s="96">
        <v>3.74</v>
      </c>
      <c r="H70" s="97">
        <f t="shared" si="0"/>
        <v>33.43048128342246</v>
      </c>
      <c r="I70" s="98">
        <v>29209</v>
      </c>
      <c r="J70" s="75">
        <f t="shared" si="1"/>
        <v>8.420776141920015</v>
      </c>
      <c r="K70" s="9"/>
      <c r="L70" s="10"/>
      <c r="M70" s="11"/>
    </row>
    <row r="71" spans="1:13" ht="12.75">
      <c r="A71" s="72">
        <v>65000</v>
      </c>
      <c r="B71" s="93" t="s">
        <v>44</v>
      </c>
      <c r="C71" s="78">
        <v>0</v>
      </c>
      <c r="D71" s="62"/>
      <c r="E71" s="94">
        <v>38091</v>
      </c>
      <c r="F71" s="96">
        <v>166.02</v>
      </c>
      <c r="G71" s="96">
        <v>3.78</v>
      </c>
      <c r="H71" s="97">
        <f t="shared" si="0"/>
        <v>43.920634920634924</v>
      </c>
      <c r="I71" s="98">
        <v>29751</v>
      </c>
      <c r="J71" s="75">
        <f t="shared" si="1"/>
        <v>8.103438177238916</v>
      </c>
      <c r="K71" s="9"/>
      <c r="L71" s="10"/>
      <c r="M71" s="11"/>
    </row>
    <row r="72" spans="1:13" ht="12.75">
      <c r="A72" s="66">
        <v>65500</v>
      </c>
      <c r="B72" s="60" t="s">
        <v>74</v>
      </c>
      <c r="C72" s="118">
        <v>15.99</v>
      </c>
      <c r="D72" s="62"/>
      <c r="E72" s="94">
        <v>38102</v>
      </c>
      <c r="F72" s="96">
        <v>134.39</v>
      </c>
      <c r="G72" s="96">
        <v>3.69</v>
      </c>
      <c r="H72" s="97">
        <f t="shared" si="0"/>
        <v>36.420054200542005</v>
      </c>
      <c r="I72" s="98">
        <v>30244</v>
      </c>
      <c r="J72" s="75">
        <f t="shared" si="1"/>
        <v>7.387434929116026</v>
      </c>
      <c r="K72" s="9"/>
      <c r="L72" s="10"/>
      <c r="M72" s="11"/>
    </row>
    <row r="73" spans="1:13" ht="12.75">
      <c r="A73" s="66">
        <v>66500</v>
      </c>
      <c r="B73" s="60" t="s">
        <v>28</v>
      </c>
      <c r="C73" s="116">
        <v>45</v>
      </c>
      <c r="D73" s="62"/>
      <c r="E73" s="94">
        <v>38116</v>
      </c>
      <c r="F73" s="96">
        <v>121.62</v>
      </c>
      <c r="G73" s="96">
        <v>3.69</v>
      </c>
      <c r="H73" s="97">
        <f t="shared" si="0"/>
        <v>32.959349593495936</v>
      </c>
      <c r="I73" s="98">
        <v>30664</v>
      </c>
      <c r="J73" s="75">
        <f t="shared" si="1"/>
        <v>7.847464188927604</v>
      </c>
      <c r="K73" s="119"/>
      <c r="L73" s="10"/>
      <c r="M73" s="11"/>
    </row>
    <row r="74" spans="1:13" ht="12.75">
      <c r="A74" s="66">
        <v>66600</v>
      </c>
      <c r="B74" s="60" t="s">
        <v>75</v>
      </c>
      <c r="C74" s="116">
        <v>11</v>
      </c>
      <c r="D74" s="62"/>
      <c r="E74" s="94">
        <v>38123</v>
      </c>
      <c r="F74" s="96">
        <v>145.66</v>
      </c>
      <c r="G74" s="96">
        <v>3.76</v>
      </c>
      <c r="H74" s="97">
        <f t="shared" si="0"/>
        <v>38.73936170212766</v>
      </c>
      <c r="I74" s="98">
        <v>31170</v>
      </c>
      <c r="J74" s="75">
        <f t="shared" si="1"/>
        <v>7.656000336388866</v>
      </c>
      <c r="K74" s="10"/>
      <c r="L74" s="10"/>
      <c r="M74" s="32"/>
    </row>
    <row r="75" spans="1:13" ht="12.75">
      <c r="A75" s="66">
        <v>67000</v>
      </c>
      <c r="B75" s="60" t="s">
        <v>76</v>
      </c>
      <c r="C75" s="116">
        <v>16.46</v>
      </c>
      <c r="D75" s="62"/>
      <c r="E75" s="101">
        <v>38130</v>
      </c>
      <c r="F75" s="102">
        <v>154.79</v>
      </c>
      <c r="G75" s="102">
        <v>3.89</v>
      </c>
      <c r="H75" s="103">
        <f aca="true" t="shared" si="2" ref="H75:H103">F75/G75</f>
        <v>39.7917737789203</v>
      </c>
      <c r="I75" s="59">
        <v>31700</v>
      </c>
      <c r="J75" s="104">
        <f t="shared" si="1"/>
        <v>7.507881845079302</v>
      </c>
      <c r="K75" s="9"/>
      <c r="L75" s="10"/>
      <c r="M75" s="11"/>
    </row>
    <row r="76" spans="1:13" ht="12.75">
      <c r="A76" s="66">
        <v>67300</v>
      </c>
      <c r="B76" s="60" t="s">
        <v>77</v>
      </c>
      <c r="C76" s="116">
        <v>19.9</v>
      </c>
      <c r="D76" s="62"/>
      <c r="E76" s="94">
        <v>38139</v>
      </c>
      <c r="F76" s="96">
        <v>152.95</v>
      </c>
      <c r="G76" s="96">
        <v>3.84</v>
      </c>
      <c r="H76" s="97">
        <f t="shared" si="2"/>
        <v>39.830729166666664</v>
      </c>
      <c r="I76" s="98">
        <v>32243</v>
      </c>
      <c r="J76" s="75">
        <f aca="true" t="shared" si="3" ref="J76:J103">(H76/(I76-I75))*100</f>
        <v>7.335309238796807</v>
      </c>
      <c r="K76" s="9"/>
      <c r="L76" s="10"/>
      <c r="M76" s="11"/>
    </row>
    <row r="77" spans="1:13" ht="12.75">
      <c r="A77" s="66">
        <v>67300</v>
      </c>
      <c r="B77" s="60" t="s">
        <v>78</v>
      </c>
      <c r="C77" s="116">
        <v>9.9</v>
      </c>
      <c r="D77" s="62"/>
      <c r="E77" s="94">
        <v>38144</v>
      </c>
      <c r="F77" s="96">
        <v>151.84</v>
      </c>
      <c r="G77" s="96">
        <v>3.84</v>
      </c>
      <c r="H77" s="97">
        <f t="shared" si="2"/>
        <v>39.54166666666667</v>
      </c>
      <c r="I77" s="98">
        <v>32758</v>
      </c>
      <c r="J77" s="75">
        <f t="shared" si="3"/>
        <v>7.677993527508091</v>
      </c>
      <c r="K77" s="9"/>
      <c r="L77" s="10"/>
      <c r="M77" s="11"/>
    </row>
    <row r="78" spans="1:13" ht="12.75">
      <c r="A78" s="66">
        <v>67800</v>
      </c>
      <c r="B78" s="99" t="s">
        <v>79</v>
      </c>
      <c r="C78" s="116">
        <v>260</v>
      </c>
      <c r="D78" s="62"/>
      <c r="E78" s="94">
        <v>38147</v>
      </c>
      <c r="F78" s="96">
        <v>142.46</v>
      </c>
      <c r="G78" s="96">
        <v>3.8</v>
      </c>
      <c r="H78" s="97">
        <f t="shared" si="2"/>
        <v>37.48947368421053</v>
      </c>
      <c r="I78" s="98">
        <v>33269</v>
      </c>
      <c r="J78" s="75">
        <f t="shared" si="3"/>
        <v>7.336491914718303</v>
      </c>
      <c r="K78" s="9"/>
      <c r="L78" s="10"/>
      <c r="M78" s="11"/>
    </row>
    <row r="79" spans="1:13" ht="12.75">
      <c r="A79" s="66">
        <v>67800</v>
      </c>
      <c r="B79" s="99" t="s">
        <v>80</v>
      </c>
      <c r="C79" s="116">
        <v>70</v>
      </c>
      <c r="D79" s="62"/>
      <c r="E79" s="94">
        <v>38151</v>
      </c>
      <c r="F79" s="96">
        <v>111.64</v>
      </c>
      <c r="G79" s="96">
        <v>3.74</v>
      </c>
      <c r="H79" s="97">
        <f t="shared" si="2"/>
        <v>29.850267379679142</v>
      </c>
      <c r="I79" s="98">
        <v>33666</v>
      </c>
      <c r="J79" s="75">
        <f t="shared" si="3"/>
        <v>7.518959037702555</v>
      </c>
      <c r="K79" s="9"/>
      <c r="L79" s="10"/>
      <c r="M79" s="11"/>
    </row>
    <row r="80" spans="1:13" ht="12.75">
      <c r="A80" s="66">
        <v>69600</v>
      </c>
      <c r="B80" s="60" t="s">
        <v>81</v>
      </c>
      <c r="C80" s="116">
        <v>29.9</v>
      </c>
      <c r="D80" s="62"/>
      <c r="E80" s="94">
        <v>38158</v>
      </c>
      <c r="F80" s="96">
        <v>139.99</v>
      </c>
      <c r="G80" s="96">
        <v>3.8</v>
      </c>
      <c r="H80" s="97">
        <f t="shared" si="2"/>
        <v>36.83947368421053</v>
      </c>
      <c r="I80" s="98">
        <v>34186</v>
      </c>
      <c r="J80" s="75">
        <f t="shared" si="3"/>
        <v>7.084514170040487</v>
      </c>
      <c r="K80" s="9"/>
      <c r="L80" s="10"/>
      <c r="M80" s="11"/>
    </row>
    <row r="81" spans="1:13" ht="12.75">
      <c r="A81" s="66">
        <v>72000</v>
      </c>
      <c r="B81" s="60" t="s">
        <v>82</v>
      </c>
      <c r="C81" s="116">
        <v>8.98</v>
      </c>
      <c r="D81" s="62"/>
      <c r="E81" s="94">
        <v>38165</v>
      </c>
      <c r="F81" s="96">
        <v>141.48</v>
      </c>
      <c r="G81" s="96">
        <v>3.83</v>
      </c>
      <c r="H81" s="97">
        <f t="shared" si="2"/>
        <v>36.93994778067885</v>
      </c>
      <c r="I81" s="98">
        <v>34670</v>
      </c>
      <c r="J81" s="75">
        <f t="shared" si="3"/>
        <v>7.632220615842737</v>
      </c>
      <c r="K81" s="9"/>
      <c r="L81" s="10"/>
      <c r="M81" s="11"/>
    </row>
    <row r="82" spans="1:13" ht="12.75">
      <c r="A82" s="66">
        <v>73200</v>
      </c>
      <c r="B82" s="60" t="s">
        <v>83</v>
      </c>
      <c r="C82" s="116">
        <v>0</v>
      </c>
      <c r="D82" s="62"/>
      <c r="E82" s="94">
        <v>38171</v>
      </c>
      <c r="F82" s="64">
        <v>140</v>
      </c>
      <c r="G82" s="64">
        <v>3.82</v>
      </c>
      <c r="H82" s="65">
        <f t="shared" si="2"/>
        <v>36.64921465968587</v>
      </c>
      <c r="I82" s="66">
        <v>35158</v>
      </c>
      <c r="J82" s="75">
        <f t="shared" si="3"/>
        <v>7.510084971247104</v>
      </c>
      <c r="K82" s="9"/>
      <c r="L82" s="10"/>
      <c r="M82" s="11"/>
    </row>
    <row r="83" spans="1:13" ht="12.75">
      <c r="A83" s="66">
        <v>73800</v>
      </c>
      <c r="B83" s="60" t="s">
        <v>66</v>
      </c>
      <c r="C83" s="116">
        <v>112</v>
      </c>
      <c r="D83" s="62"/>
      <c r="E83" s="94">
        <v>38182</v>
      </c>
      <c r="F83" s="64">
        <v>152.84</v>
      </c>
      <c r="G83" s="64">
        <v>3.9</v>
      </c>
      <c r="H83" s="65">
        <f t="shared" si="2"/>
        <v>39.18974358974359</v>
      </c>
      <c r="I83" s="66">
        <v>35725</v>
      </c>
      <c r="J83" s="75">
        <f t="shared" si="3"/>
        <v>6.911771356215802</v>
      </c>
      <c r="K83" s="9"/>
      <c r="L83" s="10"/>
      <c r="M83" s="11"/>
    </row>
    <row r="84" spans="1:13" ht="12.75">
      <c r="A84" s="66">
        <v>74000</v>
      </c>
      <c r="B84" s="60" t="s">
        <v>84</v>
      </c>
      <c r="C84" s="116">
        <v>10.45</v>
      </c>
      <c r="D84" s="62"/>
      <c r="E84" s="94">
        <v>38184</v>
      </c>
      <c r="F84" s="64">
        <v>123.78</v>
      </c>
      <c r="G84" s="64">
        <v>3.89</v>
      </c>
      <c r="H84" s="65">
        <f t="shared" si="2"/>
        <v>31.820051413881746</v>
      </c>
      <c r="I84" s="66">
        <v>36135</v>
      </c>
      <c r="J84" s="75">
        <f t="shared" si="3"/>
        <v>7.760988149727255</v>
      </c>
      <c r="K84" s="9"/>
      <c r="L84" s="10"/>
      <c r="M84" s="11"/>
    </row>
    <row r="85" spans="1:13" ht="12.75">
      <c r="A85" s="66">
        <v>74700</v>
      </c>
      <c r="B85" s="60" t="s">
        <v>85</v>
      </c>
      <c r="C85" s="116">
        <v>330</v>
      </c>
      <c r="D85" s="62"/>
      <c r="E85" s="94">
        <v>38198</v>
      </c>
      <c r="F85" s="64">
        <v>150</v>
      </c>
      <c r="G85" s="64">
        <v>3.79</v>
      </c>
      <c r="H85" s="65">
        <f t="shared" si="2"/>
        <v>39.577836411609496</v>
      </c>
      <c r="I85" s="66">
        <v>36655</v>
      </c>
      <c r="J85" s="75">
        <f t="shared" si="3"/>
        <v>7.611122386847979</v>
      </c>
      <c r="K85" s="9"/>
      <c r="L85" s="10"/>
      <c r="M85" s="11"/>
    </row>
    <row r="86" spans="1:13" ht="12.75">
      <c r="A86" s="66">
        <v>74700</v>
      </c>
      <c r="B86" s="60" t="s">
        <v>86</v>
      </c>
      <c r="C86" s="116">
        <v>60</v>
      </c>
      <c r="D86" s="62"/>
      <c r="E86" s="94">
        <v>38199</v>
      </c>
      <c r="F86" s="64">
        <v>66.87</v>
      </c>
      <c r="G86" s="64">
        <v>3.85</v>
      </c>
      <c r="H86" s="65">
        <f t="shared" si="2"/>
        <v>17.368831168831168</v>
      </c>
      <c r="I86" s="66">
        <v>36880</v>
      </c>
      <c r="J86" s="75">
        <f t="shared" si="3"/>
        <v>7.719480519480519</v>
      </c>
      <c r="K86" s="9"/>
      <c r="L86" s="10"/>
      <c r="M86" s="11"/>
    </row>
    <row r="87" spans="1:13" ht="12.75">
      <c r="A87" s="66">
        <v>74700</v>
      </c>
      <c r="B87" s="93" t="s">
        <v>87</v>
      </c>
      <c r="C87" s="116">
        <v>2.31</v>
      </c>
      <c r="D87" s="62"/>
      <c r="E87" s="94">
        <v>38202</v>
      </c>
      <c r="F87" s="64">
        <v>129.99</v>
      </c>
      <c r="G87" s="64">
        <v>3.77</v>
      </c>
      <c r="H87" s="65">
        <f t="shared" si="2"/>
        <v>34.48010610079576</v>
      </c>
      <c r="I87" s="66">
        <v>37312</v>
      </c>
      <c r="J87" s="75">
        <f t="shared" si="3"/>
        <v>7.981506041850871</v>
      </c>
      <c r="K87" s="9"/>
      <c r="L87" s="10"/>
      <c r="M87" s="11"/>
    </row>
    <row r="88" spans="1:13" ht="12.75">
      <c r="A88" s="66">
        <v>75000</v>
      </c>
      <c r="B88" s="60" t="s">
        <v>74</v>
      </c>
      <c r="C88" s="118">
        <v>10.97</v>
      </c>
      <c r="D88" s="62"/>
      <c r="E88" s="94">
        <v>38205</v>
      </c>
      <c r="F88" s="64">
        <v>84.18</v>
      </c>
      <c r="G88" s="64">
        <v>3.82</v>
      </c>
      <c r="H88" s="65">
        <f t="shared" si="2"/>
        <v>22.03664921465969</v>
      </c>
      <c r="I88" s="66">
        <v>37620</v>
      </c>
      <c r="J88" s="75">
        <f t="shared" si="3"/>
        <v>7.154756238525874</v>
      </c>
      <c r="K88" s="9"/>
      <c r="L88" s="10"/>
      <c r="M88" s="11"/>
    </row>
    <row r="89" spans="1:13" ht="12.75">
      <c r="A89" s="66">
        <v>75200</v>
      </c>
      <c r="B89" s="60" t="s">
        <v>88</v>
      </c>
      <c r="C89" s="120">
        <v>50</v>
      </c>
      <c r="D89" s="62"/>
      <c r="E89" s="94">
        <v>38207</v>
      </c>
      <c r="F89" s="64">
        <v>143.93</v>
      </c>
      <c r="G89" s="64">
        <v>3.87</v>
      </c>
      <c r="H89" s="65">
        <f t="shared" si="2"/>
        <v>37.19121447028424</v>
      </c>
      <c r="I89" s="66">
        <v>38137</v>
      </c>
      <c r="J89" s="75">
        <f t="shared" si="3"/>
        <v>7.193658504890569</v>
      </c>
      <c r="K89" s="9"/>
      <c r="L89" s="10"/>
      <c r="M89" s="11"/>
    </row>
    <row r="90" spans="1:13" ht="12.75">
      <c r="A90" s="66">
        <v>75200</v>
      </c>
      <c r="B90" s="60" t="s">
        <v>36</v>
      </c>
      <c r="C90" s="120">
        <v>0</v>
      </c>
      <c r="D90" s="62"/>
      <c r="E90" s="94">
        <v>38208</v>
      </c>
      <c r="F90" s="64">
        <v>131.1</v>
      </c>
      <c r="G90" s="64">
        <v>3.82</v>
      </c>
      <c r="H90" s="65">
        <f t="shared" si="2"/>
        <v>34.31937172774869</v>
      </c>
      <c r="I90" s="66">
        <v>38609</v>
      </c>
      <c r="J90" s="75">
        <f t="shared" si="3"/>
        <v>7.271053332150146</v>
      </c>
      <c r="K90" s="9"/>
      <c r="L90" s="10"/>
      <c r="M90" s="11"/>
    </row>
    <row r="91" spans="1:13" ht="12.75">
      <c r="A91" s="66">
        <v>75700</v>
      </c>
      <c r="B91" s="60" t="s">
        <v>89</v>
      </c>
      <c r="C91" s="120">
        <v>124</v>
      </c>
      <c r="D91" s="62"/>
      <c r="E91" s="94">
        <v>38215</v>
      </c>
      <c r="F91" s="64">
        <v>123.36</v>
      </c>
      <c r="G91" s="64">
        <v>3.83</v>
      </c>
      <c r="H91" s="65">
        <f t="shared" si="2"/>
        <v>32.208877284595296</v>
      </c>
      <c r="I91" s="66">
        <v>39043</v>
      </c>
      <c r="J91" s="75">
        <f t="shared" si="3"/>
        <v>7.4214002959897</v>
      </c>
      <c r="K91" s="9"/>
      <c r="L91" s="10"/>
      <c r="M91" s="11"/>
    </row>
    <row r="92" spans="1:13" ht="12.75">
      <c r="A92" s="66">
        <v>75700</v>
      </c>
      <c r="B92" s="60" t="s">
        <v>90</v>
      </c>
      <c r="C92" s="120">
        <v>26</v>
      </c>
      <c r="D92" s="62"/>
      <c r="E92" s="94">
        <v>38219</v>
      </c>
      <c r="F92" s="64">
        <v>106.83</v>
      </c>
      <c r="G92" s="64">
        <v>3.84</v>
      </c>
      <c r="H92" s="65">
        <f t="shared" si="2"/>
        <v>27.8203125</v>
      </c>
      <c r="I92" s="66">
        <v>39414</v>
      </c>
      <c r="J92" s="75">
        <f t="shared" si="3"/>
        <v>7.4987365229110505</v>
      </c>
      <c r="K92" s="9"/>
      <c r="L92" s="10"/>
      <c r="M92" s="11"/>
    </row>
    <row r="93" spans="1:13" ht="12.75">
      <c r="A93" s="66">
        <v>76000</v>
      </c>
      <c r="B93" s="60" t="s">
        <v>91</v>
      </c>
      <c r="C93" s="116">
        <v>0</v>
      </c>
      <c r="D93" s="62"/>
      <c r="E93" s="94">
        <v>38231</v>
      </c>
      <c r="F93" s="64">
        <v>156.23</v>
      </c>
      <c r="G93" s="64">
        <v>3.87</v>
      </c>
      <c r="H93" s="65">
        <f t="shared" si="2"/>
        <v>40.36950904392764</v>
      </c>
      <c r="I93" s="66">
        <v>39956</v>
      </c>
      <c r="J93" s="75">
        <f t="shared" si="3"/>
        <v>7.4482489010936614</v>
      </c>
      <c r="K93" s="9"/>
      <c r="L93" s="10"/>
      <c r="M93" s="11"/>
    </row>
    <row r="94" spans="1:13" ht="12.75">
      <c r="A94" s="66">
        <v>77500</v>
      </c>
      <c r="B94" s="60" t="s">
        <v>92</v>
      </c>
      <c r="C94" s="116">
        <v>54.8</v>
      </c>
      <c r="D94" s="62"/>
      <c r="E94" s="94">
        <v>38240</v>
      </c>
      <c r="F94" s="64">
        <v>124.82</v>
      </c>
      <c r="G94" s="64">
        <v>3.85</v>
      </c>
      <c r="H94" s="65">
        <f t="shared" si="2"/>
        <v>32.42077922077922</v>
      </c>
      <c r="I94" s="66">
        <v>40386</v>
      </c>
      <c r="J94" s="75">
        <f t="shared" si="3"/>
        <v>7.539716097855632</v>
      </c>
      <c r="K94" s="9"/>
      <c r="L94" s="10"/>
      <c r="M94" s="11"/>
    </row>
    <row r="95" spans="1:13" ht="12.75">
      <c r="A95" s="66">
        <v>80800</v>
      </c>
      <c r="B95" s="60" t="s">
        <v>60</v>
      </c>
      <c r="C95" s="61">
        <v>50</v>
      </c>
      <c r="D95" s="62"/>
      <c r="E95" s="94">
        <v>38248</v>
      </c>
      <c r="F95" s="64">
        <v>154.08</v>
      </c>
      <c r="G95" s="64">
        <v>3.85</v>
      </c>
      <c r="H95" s="65">
        <f t="shared" si="2"/>
        <v>40.020779220779225</v>
      </c>
      <c r="I95" s="66">
        <v>40906</v>
      </c>
      <c r="J95" s="75">
        <f t="shared" si="3"/>
        <v>7.696303696303697</v>
      </c>
      <c r="K95" s="9"/>
      <c r="L95" s="10"/>
      <c r="M95" s="11"/>
    </row>
    <row r="96" spans="1:13" ht="12.75">
      <c r="A96" s="66">
        <v>81100</v>
      </c>
      <c r="B96" s="60" t="s">
        <v>93</v>
      </c>
      <c r="C96" s="116">
        <v>15</v>
      </c>
      <c r="D96" s="62"/>
      <c r="E96" s="94">
        <v>38256</v>
      </c>
      <c r="F96" s="64">
        <v>149.99</v>
      </c>
      <c r="G96" s="64">
        <v>3.84</v>
      </c>
      <c r="H96" s="65">
        <f t="shared" si="2"/>
        <v>39.059895833333336</v>
      </c>
      <c r="I96" s="66">
        <v>41373</v>
      </c>
      <c r="J96" s="75">
        <f t="shared" si="3"/>
        <v>8.364003390435403</v>
      </c>
      <c r="K96" s="9"/>
      <c r="L96" s="10"/>
      <c r="M96" s="11"/>
    </row>
    <row r="97" spans="1:13" ht="12.75">
      <c r="A97" s="66">
        <v>81500</v>
      </c>
      <c r="B97" s="60" t="s">
        <v>81</v>
      </c>
      <c r="C97" s="116">
        <v>28.4</v>
      </c>
      <c r="D97" s="62"/>
      <c r="E97" s="94">
        <v>38263</v>
      </c>
      <c r="F97" s="64">
        <v>164.06</v>
      </c>
      <c r="G97" s="64">
        <v>3.81</v>
      </c>
      <c r="H97" s="65">
        <f t="shared" si="2"/>
        <v>43.06036745406824</v>
      </c>
      <c r="I97" s="66">
        <v>41935</v>
      </c>
      <c r="J97" s="75">
        <f t="shared" si="3"/>
        <v>7.661987091471217</v>
      </c>
      <c r="K97" s="9"/>
      <c r="L97" s="10"/>
      <c r="M97" s="11"/>
    </row>
    <row r="98" spans="1:13" ht="12.75">
      <c r="A98" s="66">
        <v>82600</v>
      </c>
      <c r="B98" s="60" t="s">
        <v>94</v>
      </c>
      <c r="C98" s="116">
        <v>9</v>
      </c>
      <c r="D98" s="62"/>
      <c r="E98" s="94">
        <v>38274</v>
      </c>
      <c r="F98" s="64">
        <v>161.89</v>
      </c>
      <c r="G98" s="64">
        <v>3.85</v>
      </c>
      <c r="H98" s="65">
        <f t="shared" si="2"/>
        <v>42.04935064935064</v>
      </c>
      <c r="I98" s="66">
        <v>42499</v>
      </c>
      <c r="J98" s="75">
        <f t="shared" si="3"/>
        <v>7.455558625771391</v>
      </c>
      <c r="K98" s="9"/>
      <c r="L98" s="10"/>
      <c r="M98" s="11"/>
    </row>
    <row r="99" spans="1:13" ht="12.75">
      <c r="A99" s="66">
        <v>83800</v>
      </c>
      <c r="B99" s="60" t="s">
        <v>95</v>
      </c>
      <c r="C99" s="116">
        <v>40</v>
      </c>
      <c r="D99" s="62"/>
      <c r="E99" s="94">
        <v>38282</v>
      </c>
      <c r="F99" s="64">
        <v>131.64</v>
      </c>
      <c r="G99" s="64">
        <v>3.89</v>
      </c>
      <c r="H99" s="65">
        <f t="shared" si="2"/>
        <v>33.840616966580974</v>
      </c>
      <c r="I99" s="66">
        <v>42911</v>
      </c>
      <c r="J99" s="75">
        <f t="shared" si="3"/>
        <v>8.213741982179847</v>
      </c>
      <c r="K99" s="9"/>
      <c r="L99" s="10"/>
      <c r="M99" s="11"/>
    </row>
    <row r="100" spans="2:13" ht="12.75">
      <c r="B100" s="73" t="s">
        <v>102</v>
      </c>
      <c r="C100" s="139">
        <v>1700</v>
      </c>
      <c r="D100" s="62"/>
      <c r="E100" s="94">
        <v>38290</v>
      </c>
      <c r="F100" s="64">
        <v>150.1</v>
      </c>
      <c r="G100" s="64">
        <v>3.83</v>
      </c>
      <c r="H100" s="65">
        <f t="shared" si="2"/>
        <v>39.19060052219321</v>
      </c>
      <c r="I100" s="66">
        <v>43459</v>
      </c>
      <c r="J100" s="75">
        <f t="shared" si="3"/>
        <v>7.151569438356425</v>
      </c>
      <c r="K100" s="9"/>
      <c r="L100" s="10"/>
      <c r="M100" s="11"/>
    </row>
    <row r="101" spans="1:13" ht="12.75">
      <c r="A101" s="66"/>
      <c r="B101" s="93" t="s">
        <v>96</v>
      </c>
      <c r="C101" s="116">
        <v>-88.7</v>
      </c>
      <c r="D101" s="62"/>
      <c r="E101" s="94">
        <v>38297</v>
      </c>
      <c r="F101" s="64">
        <v>166.99</v>
      </c>
      <c r="G101" s="64">
        <v>3.92</v>
      </c>
      <c r="H101" s="65">
        <f t="shared" si="2"/>
        <v>42.59948979591837</v>
      </c>
      <c r="I101" s="66">
        <v>44073</v>
      </c>
      <c r="J101" s="75">
        <f t="shared" si="3"/>
        <v>6.9380276540583665</v>
      </c>
      <c r="K101" s="9"/>
      <c r="L101" s="10"/>
      <c r="M101" s="11"/>
    </row>
    <row r="102" spans="1:13" ht="12.75">
      <c r="A102" s="66"/>
      <c r="B102" s="60" t="s">
        <v>97</v>
      </c>
      <c r="C102" s="116">
        <v>-96.5</v>
      </c>
      <c r="D102" s="62"/>
      <c r="E102" s="94">
        <v>38303</v>
      </c>
      <c r="F102" s="64">
        <v>145.88</v>
      </c>
      <c r="G102" s="64">
        <v>3.83</v>
      </c>
      <c r="H102" s="65">
        <f t="shared" si="2"/>
        <v>38.088772845953</v>
      </c>
      <c r="I102" s="66">
        <v>44552</v>
      </c>
      <c r="J102" s="75">
        <f t="shared" si="3"/>
        <v>7.951727107714614</v>
      </c>
      <c r="K102" s="119"/>
      <c r="L102" s="10"/>
      <c r="M102" s="11"/>
    </row>
    <row r="103" spans="1:13" ht="12.75">
      <c r="A103" s="66"/>
      <c r="B103" s="60" t="s">
        <v>98</v>
      </c>
      <c r="C103" s="116">
        <v>-36.64</v>
      </c>
      <c r="D103" s="62"/>
      <c r="E103" s="94">
        <v>38314</v>
      </c>
      <c r="F103" s="64">
        <v>149.99</v>
      </c>
      <c r="G103" s="64">
        <v>3.8</v>
      </c>
      <c r="H103" s="65">
        <f t="shared" si="2"/>
        <v>39.47105263157895</v>
      </c>
      <c r="I103" s="98">
        <v>45086</v>
      </c>
      <c r="J103" s="75">
        <f t="shared" si="3"/>
        <v>7.3915828898087925</v>
      </c>
      <c r="K103" s="10"/>
      <c r="L103" s="32"/>
      <c r="M103" s="11"/>
    </row>
    <row r="104" spans="1:13" ht="12.75">
      <c r="A104" s="66"/>
      <c r="B104" s="60"/>
      <c r="C104" s="116"/>
      <c r="D104" s="62"/>
      <c r="E104" s="101">
        <v>38326</v>
      </c>
      <c r="F104" s="121">
        <v>155.02</v>
      </c>
      <c r="G104" s="121">
        <v>3.78</v>
      </c>
      <c r="H104" s="69">
        <f>F104/G104</f>
        <v>41.01058201058201</v>
      </c>
      <c r="I104" s="122">
        <v>45558</v>
      </c>
      <c r="J104" s="104">
        <f>(H104/(I104-I103))*100</f>
        <v>8.688682629360596</v>
      </c>
      <c r="K104" s="9"/>
      <c r="L104" s="10"/>
      <c r="M104" s="11"/>
    </row>
    <row r="105" spans="1:13" ht="12.75">
      <c r="A105" s="8"/>
      <c r="B105" s="32"/>
      <c r="C105" s="6"/>
      <c r="D105" s="136"/>
      <c r="E105" s="94">
        <v>38336</v>
      </c>
      <c r="F105" s="64">
        <v>152.19</v>
      </c>
      <c r="G105" s="64">
        <v>3.77</v>
      </c>
      <c r="H105" s="65">
        <f>F105/G105</f>
        <v>40.36870026525199</v>
      </c>
      <c r="I105" s="66">
        <v>46081</v>
      </c>
      <c r="J105" s="75">
        <f>(H105/(I105-I104))*100</f>
        <v>7.718680739053918</v>
      </c>
      <c r="K105" s="9"/>
      <c r="L105" s="10"/>
      <c r="M105" s="11"/>
    </row>
    <row r="106" spans="1:13" ht="12.75">
      <c r="A106" s="8"/>
      <c r="B106" s="32"/>
      <c r="C106" s="6"/>
      <c r="D106" s="136"/>
      <c r="E106" s="94">
        <v>38345</v>
      </c>
      <c r="F106" s="64">
        <v>120.21</v>
      </c>
      <c r="G106" s="64">
        <v>3.7</v>
      </c>
      <c r="H106" s="65">
        <f>F106/G106</f>
        <v>32.48918918918918</v>
      </c>
      <c r="I106" s="66">
        <v>46495</v>
      </c>
      <c r="J106" s="75">
        <f>(H106/(I106-I105))*100</f>
        <v>7.8476302389345856</v>
      </c>
      <c r="K106" s="123" t="s">
        <v>99</v>
      </c>
      <c r="L106" s="77" t="s">
        <v>17</v>
      </c>
      <c r="M106" s="11"/>
    </row>
    <row r="107" spans="1:13" ht="13.5" thickBot="1">
      <c r="A107" s="8"/>
      <c r="B107" s="32"/>
      <c r="C107" s="6"/>
      <c r="D107" s="136"/>
      <c r="E107" s="79">
        <v>38350</v>
      </c>
      <c r="F107" s="80">
        <v>139.52</v>
      </c>
      <c r="G107" s="80">
        <v>3.64</v>
      </c>
      <c r="H107" s="81">
        <f>F107/G107</f>
        <v>38.32967032967033</v>
      </c>
      <c r="I107" s="82">
        <v>47027</v>
      </c>
      <c r="J107" s="83">
        <f>(H107/(I107-I106))*100</f>
        <v>7.2048252499380325</v>
      </c>
      <c r="K107" s="84">
        <f>SUM(F61:F107)</f>
        <v>6371.47</v>
      </c>
      <c r="L107" s="85">
        <f>I107-I60</f>
        <v>22296</v>
      </c>
      <c r="M107" s="11"/>
    </row>
    <row r="108" spans="1:13" ht="12.75">
      <c r="A108" s="8"/>
      <c r="B108" s="32"/>
      <c r="C108" s="6"/>
      <c r="D108" s="136"/>
      <c r="E108" s="86">
        <v>38356</v>
      </c>
      <c r="F108" s="87">
        <v>153.13</v>
      </c>
      <c r="G108" s="87">
        <v>3.64</v>
      </c>
      <c r="H108" s="88">
        <f aca="true" t="shared" si="4" ref="H108:H171">F108/G108</f>
        <v>42.068681318681314</v>
      </c>
      <c r="I108" s="89">
        <v>47582</v>
      </c>
      <c r="J108" s="90">
        <f>(H108/(I108-I107))*100</f>
        <v>7.579942579942579</v>
      </c>
      <c r="K108" s="91" t="s">
        <v>30</v>
      </c>
      <c r="L108" s="92">
        <f>(SUM(H61:H107)/L107)*100</f>
        <v>7.609183533102547</v>
      </c>
      <c r="M108" s="11"/>
    </row>
    <row r="109" spans="1:13" ht="12.75">
      <c r="A109" s="8"/>
      <c r="B109" s="32"/>
      <c r="C109" s="6"/>
      <c r="D109" s="136"/>
      <c r="E109" s="94">
        <v>38361</v>
      </c>
      <c r="F109" s="64">
        <v>105.88</v>
      </c>
      <c r="G109" s="64">
        <v>3.41</v>
      </c>
      <c r="H109" s="65">
        <f t="shared" si="4"/>
        <v>31.049853372434015</v>
      </c>
      <c r="I109" s="66">
        <v>47992</v>
      </c>
      <c r="J109" s="75">
        <f aca="true" t="shared" si="5" ref="J109:J172">(H109/(I109-I108))*100</f>
        <v>7.573134968886346</v>
      </c>
      <c r="K109" s="9"/>
      <c r="L109" s="10"/>
      <c r="M109" s="11"/>
    </row>
    <row r="110" spans="1:13" ht="12.75">
      <c r="A110" s="8"/>
      <c r="B110" s="32"/>
      <c r="C110" s="6"/>
      <c r="D110" s="136"/>
      <c r="E110" s="94">
        <v>38369</v>
      </c>
      <c r="F110" s="64">
        <v>116.39</v>
      </c>
      <c r="G110" s="64">
        <v>3.36</v>
      </c>
      <c r="H110" s="65">
        <f t="shared" si="4"/>
        <v>34.639880952380956</v>
      </c>
      <c r="I110" s="66">
        <v>48462</v>
      </c>
      <c r="J110" s="75">
        <f t="shared" si="5"/>
        <v>7.370187436676799</v>
      </c>
      <c r="K110" s="9"/>
      <c r="L110" s="10"/>
      <c r="M110" s="11"/>
    </row>
    <row r="111" spans="1:13" ht="12.75">
      <c r="A111" s="8"/>
      <c r="B111" s="32"/>
      <c r="C111" s="6"/>
      <c r="D111" s="136"/>
      <c r="E111" s="94">
        <v>38380</v>
      </c>
      <c r="F111" s="64">
        <v>115.18</v>
      </c>
      <c r="G111" s="64">
        <v>3.63</v>
      </c>
      <c r="H111" s="65">
        <f t="shared" si="4"/>
        <v>31.730027548209367</v>
      </c>
      <c r="I111" s="66">
        <v>48886</v>
      </c>
      <c r="J111" s="75">
        <f t="shared" si="5"/>
        <v>7.483497063256926</v>
      </c>
      <c r="K111" s="9"/>
      <c r="L111" s="10"/>
      <c r="M111" s="11"/>
    </row>
    <row r="112" spans="1:13" ht="12.75">
      <c r="A112" s="8"/>
      <c r="B112" s="32"/>
      <c r="C112" s="6"/>
      <c r="D112" s="136"/>
      <c r="E112" s="94">
        <v>38387</v>
      </c>
      <c r="F112" s="64">
        <v>158.36</v>
      </c>
      <c r="G112" s="64">
        <v>3.65</v>
      </c>
      <c r="H112" s="65">
        <f t="shared" si="4"/>
        <v>43.38630136986302</v>
      </c>
      <c r="I112" s="66">
        <v>49461</v>
      </c>
      <c r="J112" s="75">
        <f t="shared" si="5"/>
        <v>7.545443716497917</v>
      </c>
      <c r="K112" s="9"/>
      <c r="L112" s="10"/>
      <c r="M112" s="11"/>
    </row>
    <row r="113" spans="1:13" ht="12.75">
      <c r="A113" s="8"/>
      <c r="B113" s="32"/>
      <c r="C113" s="6"/>
      <c r="D113" s="136"/>
      <c r="E113" s="94">
        <v>38396</v>
      </c>
      <c r="F113" s="64">
        <v>144.98</v>
      </c>
      <c r="G113" s="64">
        <v>3.63</v>
      </c>
      <c r="H113" s="65">
        <f t="shared" si="4"/>
        <v>39.93939393939394</v>
      </c>
      <c r="I113" s="66">
        <v>49955</v>
      </c>
      <c r="J113" s="75">
        <f t="shared" si="5"/>
        <v>8.084897558581769</v>
      </c>
      <c r="K113" s="9"/>
      <c r="L113" s="10"/>
      <c r="M113" s="11"/>
    </row>
    <row r="114" spans="1:13" ht="12.75">
      <c r="A114" s="8"/>
      <c r="B114" s="32"/>
      <c r="C114" s="6"/>
      <c r="D114" s="136"/>
      <c r="E114" s="94">
        <v>38403</v>
      </c>
      <c r="F114" s="64">
        <v>151.33</v>
      </c>
      <c r="G114" s="64">
        <v>3.7</v>
      </c>
      <c r="H114" s="65">
        <f t="shared" si="4"/>
        <v>40.9</v>
      </c>
      <c r="I114" s="66">
        <v>50479</v>
      </c>
      <c r="J114" s="75">
        <f t="shared" si="5"/>
        <v>7.805343511450381</v>
      </c>
      <c r="K114" s="9"/>
      <c r="L114" s="10"/>
      <c r="M114" s="11"/>
    </row>
    <row r="115" spans="1:13" ht="12.75">
      <c r="A115" s="8"/>
      <c r="B115" s="32"/>
      <c r="C115" s="6"/>
      <c r="D115" s="136"/>
      <c r="E115" s="94">
        <v>38416</v>
      </c>
      <c r="F115" s="64">
        <v>154.49</v>
      </c>
      <c r="G115" s="64">
        <v>3.54</v>
      </c>
      <c r="H115" s="65">
        <f t="shared" si="4"/>
        <v>43.64124293785311</v>
      </c>
      <c r="I115" s="66">
        <v>51030</v>
      </c>
      <c r="J115" s="75">
        <f t="shared" si="5"/>
        <v>7.920370769120347</v>
      </c>
      <c r="K115" s="9"/>
      <c r="L115" s="10"/>
      <c r="M115" s="11"/>
    </row>
    <row r="116" spans="1:13" ht="12.75">
      <c r="A116" s="8"/>
      <c r="B116" s="32"/>
      <c r="C116" s="6"/>
      <c r="D116" s="136"/>
      <c r="E116" s="94">
        <v>38428</v>
      </c>
      <c r="F116" s="64">
        <v>158.85</v>
      </c>
      <c r="G116" s="64">
        <v>3.75</v>
      </c>
      <c r="H116" s="65">
        <f t="shared" si="4"/>
        <v>42.36</v>
      </c>
      <c r="I116" s="66">
        <v>51570</v>
      </c>
      <c r="J116" s="75">
        <f t="shared" si="5"/>
        <v>7.844444444444444</v>
      </c>
      <c r="K116" s="9"/>
      <c r="L116" s="10"/>
      <c r="M116" s="11"/>
    </row>
    <row r="117" spans="1:13" ht="12.75">
      <c r="A117" s="8"/>
      <c r="B117" s="32"/>
      <c r="C117" s="6"/>
      <c r="D117" s="136"/>
      <c r="E117" s="94">
        <v>38440</v>
      </c>
      <c r="F117" s="64">
        <v>143.74</v>
      </c>
      <c r="G117" s="64">
        <v>3.75</v>
      </c>
      <c r="H117" s="65">
        <f t="shared" si="4"/>
        <v>38.330666666666666</v>
      </c>
      <c r="I117" s="66">
        <v>52045</v>
      </c>
      <c r="J117" s="75">
        <f t="shared" si="5"/>
        <v>8.069614035087719</v>
      </c>
      <c r="K117" s="9"/>
      <c r="L117" s="10"/>
      <c r="M117" s="11"/>
    </row>
    <row r="118" spans="1:13" ht="12.75">
      <c r="A118" s="8"/>
      <c r="B118" s="32"/>
      <c r="C118" s="6"/>
      <c r="D118" s="136"/>
      <c r="E118" s="94">
        <v>38452</v>
      </c>
      <c r="F118" s="64">
        <v>166.98</v>
      </c>
      <c r="G118" s="64">
        <v>3.99</v>
      </c>
      <c r="H118" s="65">
        <f t="shared" si="4"/>
        <v>41.84962406015037</v>
      </c>
      <c r="I118" s="66">
        <v>52550</v>
      </c>
      <c r="J118" s="75">
        <f t="shared" si="5"/>
        <v>8.287054269336707</v>
      </c>
      <c r="K118" s="9"/>
      <c r="L118" s="10"/>
      <c r="M118" s="11"/>
    </row>
    <row r="119" spans="1:13" ht="12.75">
      <c r="A119" s="8"/>
      <c r="B119" s="32"/>
      <c r="C119" s="6"/>
      <c r="D119" s="136"/>
      <c r="E119" s="94">
        <v>38468</v>
      </c>
      <c r="F119" s="64">
        <v>165.8</v>
      </c>
      <c r="G119" s="64">
        <v>3.99</v>
      </c>
      <c r="H119" s="65">
        <f t="shared" si="4"/>
        <v>41.553884711779446</v>
      </c>
      <c r="I119" s="66">
        <v>53069</v>
      </c>
      <c r="J119" s="75">
        <f t="shared" si="5"/>
        <v>8.006528846200279</v>
      </c>
      <c r="K119" s="9"/>
      <c r="L119" s="10"/>
      <c r="M119" s="11"/>
    </row>
    <row r="120" spans="1:13" ht="12.75">
      <c r="A120" s="8"/>
      <c r="B120" s="32"/>
      <c r="C120" s="6"/>
      <c r="D120" s="136"/>
      <c r="E120" s="94">
        <v>38474</v>
      </c>
      <c r="F120" s="64">
        <v>172.01</v>
      </c>
      <c r="G120" s="64">
        <v>3.99</v>
      </c>
      <c r="H120" s="65">
        <f t="shared" si="4"/>
        <v>43.11027568922305</v>
      </c>
      <c r="I120" s="66">
        <v>53545</v>
      </c>
      <c r="J120" s="75">
        <f t="shared" si="5"/>
        <v>9.056780606979633</v>
      </c>
      <c r="K120" s="9"/>
      <c r="L120" s="10"/>
      <c r="M120" s="11"/>
    </row>
    <row r="121" spans="1:13" ht="12.75">
      <c r="A121" s="8"/>
      <c r="B121" s="32"/>
      <c r="C121" s="6"/>
      <c r="D121" s="136"/>
      <c r="E121" s="94">
        <v>38484</v>
      </c>
      <c r="F121" s="64">
        <v>54.94</v>
      </c>
      <c r="G121" s="64">
        <v>3.93</v>
      </c>
      <c r="H121" s="65">
        <f t="shared" si="4"/>
        <v>13.979643765903306</v>
      </c>
      <c r="I121" s="66">
        <v>53715</v>
      </c>
      <c r="J121" s="75">
        <f t="shared" si="5"/>
        <v>8.223319862296062</v>
      </c>
      <c r="K121" s="9"/>
      <c r="L121" s="10"/>
      <c r="M121" s="11"/>
    </row>
    <row r="122" spans="1:13" ht="12.75">
      <c r="A122" s="8"/>
      <c r="B122" s="32"/>
      <c r="C122" s="6"/>
      <c r="D122" s="136"/>
      <c r="E122" s="94">
        <v>38485</v>
      </c>
      <c r="F122" s="64">
        <v>174.6</v>
      </c>
      <c r="G122" s="64">
        <v>3.97</v>
      </c>
      <c r="H122" s="65">
        <f t="shared" si="4"/>
        <v>43.979848866498735</v>
      </c>
      <c r="I122" s="66">
        <v>54261</v>
      </c>
      <c r="J122" s="75">
        <f t="shared" si="5"/>
        <v>8.054917374816618</v>
      </c>
      <c r="K122" s="9"/>
      <c r="L122" s="10"/>
      <c r="M122" s="11"/>
    </row>
    <row r="123" spans="1:13" ht="12.75">
      <c r="A123" s="8"/>
      <c r="B123" s="32"/>
      <c r="C123" s="6"/>
      <c r="D123" s="136"/>
      <c r="E123" s="94">
        <v>38500</v>
      </c>
      <c r="F123" s="64">
        <v>168.32</v>
      </c>
      <c r="G123" s="64">
        <v>3.93</v>
      </c>
      <c r="H123" s="65">
        <f t="shared" si="4"/>
        <v>42.8295165394402</v>
      </c>
      <c r="I123" s="66">
        <v>54839</v>
      </c>
      <c r="J123" s="75">
        <f t="shared" si="5"/>
        <v>7.409950958380657</v>
      </c>
      <c r="K123" s="9"/>
      <c r="L123" s="10"/>
      <c r="M123" s="11"/>
    </row>
    <row r="124" spans="1:13" ht="12.75">
      <c r="A124" s="8"/>
      <c r="B124" s="32"/>
      <c r="C124" s="6"/>
      <c r="D124" s="136"/>
      <c r="E124" s="94">
        <v>38508</v>
      </c>
      <c r="F124" s="64">
        <v>122.51</v>
      </c>
      <c r="G124" s="64">
        <v>3.82</v>
      </c>
      <c r="H124" s="65">
        <f t="shared" si="4"/>
        <v>32.07068062827226</v>
      </c>
      <c r="I124" s="66">
        <v>55237</v>
      </c>
      <c r="J124" s="75">
        <f t="shared" si="5"/>
        <v>8.057959956852326</v>
      </c>
      <c r="K124" s="9"/>
      <c r="L124" s="10"/>
      <c r="M124" s="11"/>
    </row>
    <row r="125" spans="1:13" ht="12.75">
      <c r="A125" s="8"/>
      <c r="B125" s="32"/>
      <c r="C125" s="6"/>
      <c r="D125" s="136"/>
      <c r="E125" s="94">
        <v>38517</v>
      </c>
      <c r="F125" s="64">
        <v>161.89</v>
      </c>
      <c r="G125" s="64">
        <v>3.9</v>
      </c>
      <c r="H125" s="65">
        <f t="shared" si="4"/>
        <v>41.51025641025641</v>
      </c>
      <c r="I125" s="66">
        <v>55757</v>
      </c>
      <c r="J125" s="75">
        <f t="shared" si="5"/>
        <v>7.982741617357002</v>
      </c>
      <c r="K125" s="9"/>
      <c r="L125" s="10"/>
      <c r="M125" s="11"/>
    </row>
    <row r="126" spans="1:13" ht="12.75">
      <c r="A126" s="8"/>
      <c r="B126" s="32"/>
      <c r="C126" s="6"/>
      <c r="D126" s="136"/>
      <c r="E126" s="94">
        <v>38522</v>
      </c>
      <c r="F126" s="64">
        <v>167.76</v>
      </c>
      <c r="G126" s="64">
        <v>4</v>
      </c>
      <c r="H126" s="65">
        <f t="shared" si="4"/>
        <v>41.94</v>
      </c>
      <c r="I126" s="66">
        <v>56265</v>
      </c>
      <c r="J126" s="75">
        <f t="shared" si="5"/>
        <v>8.255905511811024</v>
      </c>
      <c r="K126" s="9"/>
      <c r="L126" s="10"/>
      <c r="M126" s="11"/>
    </row>
    <row r="127" spans="1:13" ht="12.75">
      <c r="A127" s="8"/>
      <c r="B127" s="32"/>
      <c r="C127" s="6"/>
      <c r="D127" s="136"/>
      <c r="E127" s="94">
        <v>38532</v>
      </c>
      <c r="F127" s="96">
        <v>155.88</v>
      </c>
      <c r="G127" s="96">
        <v>4.1</v>
      </c>
      <c r="H127" s="97">
        <f t="shared" si="4"/>
        <v>38.019512195121955</v>
      </c>
      <c r="I127" s="98">
        <v>56725</v>
      </c>
      <c r="J127" s="75">
        <f t="shared" si="5"/>
        <v>8.265111346765643</v>
      </c>
      <c r="K127" s="9"/>
      <c r="L127" s="10"/>
      <c r="M127" s="11"/>
    </row>
    <row r="128" spans="1:13" ht="12.75">
      <c r="A128" s="8"/>
      <c r="B128" s="32"/>
      <c r="C128" s="6"/>
      <c r="D128" s="136"/>
      <c r="E128" s="94">
        <v>38533</v>
      </c>
      <c r="F128" s="96">
        <v>136.75</v>
      </c>
      <c r="G128" s="96">
        <v>4.2</v>
      </c>
      <c r="H128" s="97">
        <f t="shared" si="4"/>
        <v>32.55952380952381</v>
      </c>
      <c r="I128" s="98">
        <v>57114</v>
      </c>
      <c r="J128" s="75">
        <f t="shared" si="5"/>
        <v>8.370057534581957</v>
      </c>
      <c r="K128" s="9"/>
      <c r="L128" s="10"/>
      <c r="M128" s="11"/>
    </row>
    <row r="129" spans="1:13" ht="12.75">
      <c r="A129" s="8"/>
      <c r="B129" s="32"/>
      <c r="C129" s="6"/>
      <c r="D129" s="136"/>
      <c r="E129" s="94">
        <v>38533</v>
      </c>
      <c r="F129" s="64">
        <v>134.21</v>
      </c>
      <c r="G129" s="64">
        <v>4.51</v>
      </c>
      <c r="H129" s="65">
        <f t="shared" si="4"/>
        <v>29.758314855875835</v>
      </c>
      <c r="I129" s="66">
        <v>57498</v>
      </c>
      <c r="J129" s="75">
        <f t="shared" si="5"/>
        <v>7.7495611603843315</v>
      </c>
      <c r="K129" s="9"/>
      <c r="L129" s="10"/>
      <c r="M129" s="11"/>
    </row>
    <row r="130" spans="1:13" ht="12.75">
      <c r="A130" s="8"/>
      <c r="B130" s="32"/>
      <c r="C130" s="6"/>
      <c r="D130" s="136"/>
      <c r="E130" s="94">
        <v>38534</v>
      </c>
      <c r="F130" s="64">
        <v>142.86</v>
      </c>
      <c r="G130" s="64">
        <v>4.4</v>
      </c>
      <c r="H130" s="65">
        <f t="shared" si="4"/>
        <v>32.46818181818182</v>
      </c>
      <c r="I130" s="66">
        <v>57925</v>
      </c>
      <c r="J130" s="75">
        <f t="shared" si="5"/>
        <v>7.60378965296998</v>
      </c>
      <c r="K130" s="9"/>
      <c r="L130" s="10"/>
      <c r="M130" s="11"/>
    </row>
    <row r="131" spans="1:13" ht="12.75">
      <c r="A131" s="8"/>
      <c r="B131" s="32"/>
      <c r="C131" s="6"/>
      <c r="D131" s="136"/>
      <c r="E131" s="94">
        <v>38534</v>
      </c>
      <c r="F131" s="64">
        <v>125.56</v>
      </c>
      <c r="G131" s="64">
        <v>4.35</v>
      </c>
      <c r="H131" s="65">
        <f t="shared" si="4"/>
        <v>28.864367816091956</v>
      </c>
      <c r="I131" s="66">
        <v>58292</v>
      </c>
      <c r="J131" s="75">
        <f t="shared" si="5"/>
        <v>7.864950358608162</v>
      </c>
      <c r="K131" s="9"/>
      <c r="L131" s="10"/>
      <c r="M131" s="11"/>
    </row>
    <row r="132" spans="1:13" ht="12.75">
      <c r="A132" s="8"/>
      <c r="B132" s="32"/>
      <c r="C132" s="6"/>
      <c r="D132" s="136"/>
      <c r="E132" s="94">
        <v>38543</v>
      </c>
      <c r="F132" s="64">
        <v>203.82</v>
      </c>
      <c r="G132" s="64">
        <v>4.63</v>
      </c>
      <c r="H132" s="65">
        <f t="shared" si="4"/>
        <v>44.02159827213823</v>
      </c>
      <c r="I132" s="66">
        <v>58821</v>
      </c>
      <c r="J132" s="75">
        <f t="shared" si="5"/>
        <v>8.32166318944012</v>
      </c>
      <c r="K132" s="9"/>
      <c r="L132" s="10"/>
      <c r="M132" s="11"/>
    </row>
    <row r="133" spans="1:13" ht="12.75">
      <c r="A133" s="8"/>
      <c r="B133" s="32"/>
      <c r="C133" s="6"/>
      <c r="D133" s="136"/>
      <c r="E133" s="94">
        <v>38543</v>
      </c>
      <c r="F133" s="64">
        <v>100.27</v>
      </c>
      <c r="G133" s="64">
        <v>4.7</v>
      </c>
      <c r="H133" s="65">
        <f t="shared" si="4"/>
        <v>21.334042553191487</v>
      </c>
      <c r="I133" s="66">
        <v>59090</v>
      </c>
      <c r="J133" s="75">
        <f t="shared" si="5"/>
        <v>7.930870837617654</v>
      </c>
      <c r="K133" s="9"/>
      <c r="L133" s="10"/>
      <c r="M133" s="11"/>
    </row>
    <row r="134" spans="1:13" ht="12.75">
      <c r="A134" s="8"/>
      <c r="B134" s="32"/>
      <c r="C134" s="6"/>
      <c r="D134" s="136"/>
      <c r="E134" s="94">
        <v>38545</v>
      </c>
      <c r="F134" s="64">
        <v>167</v>
      </c>
      <c r="G134" s="64">
        <v>4.38</v>
      </c>
      <c r="H134" s="65">
        <f t="shared" si="4"/>
        <v>38.12785388127854</v>
      </c>
      <c r="I134" s="66">
        <v>59593</v>
      </c>
      <c r="J134" s="75">
        <f t="shared" si="5"/>
        <v>7.580090234846629</v>
      </c>
      <c r="K134" s="119"/>
      <c r="L134" s="10"/>
      <c r="M134" s="11"/>
    </row>
    <row r="135" spans="1:13" ht="12.75">
      <c r="A135" s="8"/>
      <c r="B135" s="32"/>
      <c r="C135" s="6"/>
      <c r="D135" s="136"/>
      <c r="E135" s="94">
        <v>38546</v>
      </c>
      <c r="F135" s="64">
        <v>179.96</v>
      </c>
      <c r="G135" s="64">
        <v>4.12</v>
      </c>
      <c r="H135" s="65">
        <f t="shared" si="4"/>
        <v>43.67961165048544</v>
      </c>
      <c r="I135" s="98">
        <v>60136</v>
      </c>
      <c r="J135" s="75">
        <f t="shared" si="5"/>
        <v>8.044127375780008</v>
      </c>
      <c r="K135" s="10"/>
      <c r="L135" s="10"/>
      <c r="M135" s="11"/>
    </row>
    <row r="136" spans="1:13" ht="12.75">
      <c r="A136" s="8"/>
      <c r="B136" s="32"/>
      <c r="C136" s="6"/>
      <c r="D136" s="136"/>
      <c r="E136" s="101">
        <v>38555</v>
      </c>
      <c r="F136" s="121">
        <v>188.08</v>
      </c>
      <c r="G136" s="121">
        <v>4.26</v>
      </c>
      <c r="H136" s="69">
        <f t="shared" si="4"/>
        <v>44.15023474178404</v>
      </c>
      <c r="I136" s="59">
        <v>60712</v>
      </c>
      <c r="J136" s="104">
        <f t="shared" si="5"/>
        <v>7.664971309337506</v>
      </c>
      <c r="K136" s="9"/>
      <c r="L136" s="10"/>
      <c r="M136" s="11"/>
    </row>
    <row r="137" spans="1:13" ht="12.75">
      <c r="A137" s="8"/>
      <c r="B137" s="32"/>
      <c r="C137" s="6"/>
      <c r="D137" s="136"/>
      <c r="E137" s="94">
        <v>38565</v>
      </c>
      <c r="F137" s="64">
        <v>167.29</v>
      </c>
      <c r="G137" s="64">
        <v>4.26</v>
      </c>
      <c r="H137" s="65">
        <f t="shared" si="4"/>
        <v>39.26995305164319</v>
      </c>
      <c r="I137" s="98">
        <v>61209</v>
      </c>
      <c r="J137" s="75">
        <f t="shared" si="5"/>
        <v>7.901399004354767</v>
      </c>
      <c r="K137" s="9"/>
      <c r="L137" s="10"/>
      <c r="M137" s="11"/>
    </row>
    <row r="138" spans="1:13" ht="12.75">
      <c r="A138" s="8"/>
      <c r="B138" s="32"/>
      <c r="C138" s="6"/>
      <c r="D138" s="136"/>
      <c r="E138" s="94">
        <v>38569</v>
      </c>
      <c r="F138" s="64">
        <v>177.9</v>
      </c>
      <c r="G138" s="64">
        <v>4.26</v>
      </c>
      <c r="H138" s="65">
        <f t="shared" si="4"/>
        <v>41.760563380281695</v>
      </c>
      <c r="I138" s="98">
        <v>61753</v>
      </c>
      <c r="J138" s="75">
        <f t="shared" si="5"/>
        <v>7.676574150787076</v>
      </c>
      <c r="K138" s="9"/>
      <c r="L138" s="10"/>
      <c r="M138" s="11"/>
    </row>
    <row r="139" spans="1:13" ht="12.75">
      <c r="A139" s="8"/>
      <c r="B139" s="32"/>
      <c r="C139" s="6"/>
      <c r="D139" s="136"/>
      <c r="E139" s="94">
        <v>38575</v>
      </c>
      <c r="F139" s="64">
        <v>145</v>
      </c>
      <c r="G139" s="64">
        <v>4.29</v>
      </c>
      <c r="H139" s="65">
        <f t="shared" si="4"/>
        <v>33.7995337995338</v>
      </c>
      <c r="I139" s="98">
        <v>62224</v>
      </c>
      <c r="J139" s="75">
        <f t="shared" si="5"/>
        <v>7.176121825803354</v>
      </c>
      <c r="K139" s="9"/>
      <c r="L139" s="10"/>
      <c r="M139" s="11"/>
    </row>
    <row r="140" spans="1:13" ht="12.75">
      <c r="A140" s="8"/>
      <c r="B140" s="32"/>
      <c r="C140" s="6"/>
      <c r="D140" s="136"/>
      <c r="E140" s="94">
        <v>38575</v>
      </c>
      <c r="F140" s="64">
        <v>160.01</v>
      </c>
      <c r="G140" s="64">
        <v>4.25</v>
      </c>
      <c r="H140" s="65">
        <f t="shared" si="4"/>
        <v>37.64941176470588</v>
      </c>
      <c r="I140" s="98">
        <v>62747</v>
      </c>
      <c r="J140" s="75">
        <f t="shared" si="5"/>
        <v>7.198740299178945</v>
      </c>
      <c r="K140" s="9"/>
      <c r="L140" s="10"/>
      <c r="M140" s="11"/>
    </row>
    <row r="141" spans="1:13" ht="12.75">
      <c r="A141" s="8"/>
      <c r="B141" s="32"/>
      <c r="C141" s="6"/>
      <c r="D141" s="136"/>
      <c r="E141" s="94">
        <v>38580</v>
      </c>
      <c r="F141" s="64">
        <v>107</v>
      </c>
      <c r="G141" s="64">
        <v>4.17</v>
      </c>
      <c r="H141" s="65">
        <f t="shared" si="4"/>
        <v>25.65947242206235</v>
      </c>
      <c r="I141" s="98">
        <v>63081</v>
      </c>
      <c r="J141" s="75">
        <f t="shared" si="5"/>
        <v>7.682476773072559</v>
      </c>
      <c r="K141" s="9"/>
      <c r="L141" s="10"/>
      <c r="M141" s="11"/>
    </row>
    <row r="142" spans="1:13" ht="12.75">
      <c r="A142" s="8"/>
      <c r="B142" s="32"/>
      <c r="C142" s="6"/>
      <c r="D142" s="136"/>
      <c r="E142" s="94">
        <v>38586</v>
      </c>
      <c r="F142" s="64">
        <v>112.55</v>
      </c>
      <c r="G142" s="64">
        <v>4.26</v>
      </c>
      <c r="H142" s="65">
        <f t="shared" si="4"/>
        <v>26.420187793427232</v>
      </c>
      <c r="I142" s="98">
        <v>63414</v>
      </c>
      <c r="J142" s="75">
        <f t="shared" si="5"/>
        <v>7.933990328356526</v>
      </c>
      <c r="K142" s="9"/>
      <c r="L142" s="10"/>
      <c r="M142" s="11"/>
    </row>
    <row r="143" spans="1:13" ht="12.75">
      <c r="A143" s="8"/>
      <c r="B143" s="32"/>
      <c r="C143" s="6"/>
      <c r="D143" s="136"/>
      <c r="E143" s="94">
        <v>38593</v>
      </c>
      <c r="F143" s="64">
        <v>150.02</v>
      </c>
      <c r="G143" s="64">
        <v>4.2</v>
      </c>
      <c r="H143" s="65">
        <f t="shared" si="4"/>
        <v>35.71904761904762</v>
      </c>
      <c r="I143" s="98">
        <v>63909</v>
      </c>
      <c r="J143" s="75">
        <f t="shared" si="5"/>
        <v>7.215969215969216</v>
      </c>
      <c r="K143" s="9"/>
      <c r="L143" s="10"/>
      <c r="M143" s="11"/>
    </row>
    <row r="144" spans="1:13" ht="12.75">
      <c r="A144" s="8"/>
      <c r="B144" s="32"/>
      <c r="C144" s="6"/>
      <c r="D144" s="136"/>
      <c r="E144" s="94">
        <v>38608</v>
      </c>
      <c r="F144" s="64">
        <v>196.14</v>
      </c>
      <c r="G144" s="64">
        <v>4.57</v>
      </c>
      <c r="H144" s="65">
        <f t="shared" si="4"/>
        <v>42.91903719912472</v>
      </c>
      <c r="I144" s="98">
        <v>64450</v>
      </c>
      <c r="J144" s="75">
        <f t="shared" si="5"/>
        <v>7.933278595032296</v>
      </c>
      <c r="K144" s="9"/>
      <c r="L144" s="10"/>
      <c r="M144" s="11"/>
    </row>
    <row r="145" spans="1:13" ht="12.75">
      <c r="A145" s="8"/>
      <c r="B145" s="32"/>
      <c r="C145" s="6"/>
      <c r="D145" s="136"/>
      <c r="E145" s="94">
        <v>38623</v>
      </c>
      <c r="F145" s="64">
        <v>175.81</v>
      </c>
      <c r="G145" s="64">
        <v>4.21</v>
      </c>
      <c r="H145" s="65">
        <f t="shared" si="4"/>
        <v>41.76009501187649</v>
      </c>
      <c r="I145" s="98">
        <v>64976</v>
      </c>
      <c r="J145" s="75">
        <f t="shared" si="5"/>
        <v>7.939181561193248</v>
      </c>
      <c r="K145" s="9"/>
      <c r="L145" s="10"/>
      <c r="M145" s="11"/>
    </row>
    <row r="146" spans="1:13" ht="12.75">
      <c r="A146" s="8"/>
      <c r="B146" s="32"/>
      <c r="C146" s="6"/>
      <c r="D146" s="136"/>
      <c r="E146" s="94">
        <v>38642</v>
      </c>
      <c r="F146" s="64">
        <v>209.92</v>
      </c>
      <c r="G146" s="64">
        <v>4.53</v>
      </c>
      <c r="H146" s="65">
        <f t="shared" si="4"/>
        <v>46.33995584988962</v>
      </c>
      <c r="I146" s="98">
        <v>65516</v>
      </c>
      <c r="J146" s="75">
        <f t="shared" si="5"/>
        <v>8.581473305535114</v>
      </c>
      <c r="K146" s="9"/>
      <c r="L146" s="10"/>
      <c r="M146" s="11"/>
    </row>
    <row r="147" spans="1:13" ht="12.75">
      <c r="A147" s="8"/>
      <c r="B147" s="32"/>
      <c r="C147" s="6"/>
      <c r="D147" s="136"/>
      <c r="E147" s="94">
        <v>38652</v>
      </c>
      <c r="F147" s="64">
        <v>132.49</v>
      </c>
      <c r="G147" s="64">
        <v>4.19</v>
      </c>
      <c r="H147" s="65">
        <f t="shared" si="4"/>
        <v>31.62052505966587</v>
      </c>
      <c r="I147" s="98">
        <v>65935</v>
      </c>
      <c r="J147" s="75">
        <f t="shared" si="5"/>
        <v>7.546664692044361</v>
      </c>
      <c r="K147" s="9"/>
      <c r="L147" s="10"/>
      <c r="M147" s="11"/>
    </row>
    <row r="148" spans="1:13" ht="12.75">
      <c r="A148" s="8"/>
      <c r="B148" s="32"/>
      <c r="C148" s="6"/>
      <c r="D148" s="136"/>
      <c r="E148" s="94">
        <v>38655</v>
      </c>
      <c r="F148" s="64">
        <v>100</v>
      </c>
      <c r="G148" s="64">
        <v>4.29</v>
      </c>
      <c r="H148" s="65">
        <f t="shared" si="4"/>
        <v>23.31002331002331</v>
      </c>
      <c r="I148" s="98">
        <v>66235</v>
      </c>
      <c r="J148" s="75">
        <f t="shared" si="5"/>
        <v>7.770007770007771</v>
      </c>
      <c r="K148" s="9"/>
      <c r="L148" s="10"/>
      <c r="M148" s="11"/>
    </row>
    <row r="149" spans="1:13" ht="12.75">
      <c r="A149" s="8"/>
      <c r="B149" s="32"/>
      <c r="C149" s="6"/>
      <c r="D149" s="136"/>
      <c r="E149" s="94">
        <v>38662</v>
      </c>
      <c r="F149" s="64">
        <v>185.76</v>
      </c>
      <c r="G149" s="64">
        <v>4.22</v>
      </c>
      <c r="H149" s="65">
        <f t="shared" si="4"/>
        <v>44.018957345971565</v>
      </c>
      <c r="I149" s="98">
        <v>66799</v>
      </c>
      <c r="J149" s="75">
        <f t="shared" si="5"/>
        <v>7.804779671271554</v>
      </c>
      <c r="K149" s="9"/>
      <c r="L149" s="10"/>
      <c r="M149" s="11"/>
    </row>
    <row r="150" spans="1:13" ht="12.75">
      <c r="A150" s="8"/>
      <c r="B150" s="32"/>
      <c r="C150" s="6"/>
      <c r="D150" s="136"/>
      <c r="E150" s="94">
        <v>38669</v>
      </c>
      <c r="F150" s="64">
        <v>123.52</v>
      </c>
      <c r="G150" s="64">
        <v>4.21</v>
      </c>
      <c r="H150" s="65">
        <f t="shared" si="4"/>
        <v>29.339667458432302</v>
      </c>
      <c r="I150" s="98">
        <v>67185</v>
      </c>
      <c r="J150" s="75">
        <f t="shared" si="5"/>
        <v>7.600950118764844</v>
      </c>
      <c r="K150" s="9"/>
      <c r="L150" s="10"/>
      <c r="M150" s="11"/>
    </row>
    <row r="151" spans="1:13" ht="12.75">
      <c r="A151" s="8"/>
      <c r="B151" s="32"/>
      <c r="C151" s="6"/>
      <c r="D151" s="136"/>
      <c r="E151" s="94">
        <v>38680</v>
      </c>
      <c r="F151" s="64">
        <v>180.17</v>
      </c>
      <c r="G151" s="64">
        <v>4.08</v>
      </c>
      <c r="H151" s="65">
        <f t="shared" si="4"/>
        <v>44.15931372549019</v>
      </c>
      <c r="I151" s="98">
        <v>67794</v>
      </c>
      <c r="J151" s="75">
        <f t="shared" si="5"/>
        <v>7.251118838339933</v>
      </c>
      <c r="K151" s="9"/>
      <c r="L151" s="10"/>
      <c r="M151" s="11"/>
    </row>
    <row r="152" spans="1:13" ht="12.75">
      <c r="A152" s="8"/>
      <c r="B152" s="32"/>
      <c r="C152" s="6"/>
      <c r="D152" s="136"/>
      <c r="E152" s="94">
        <v>38695</v>
      </c>
      <c r="F152" s="64">
        <v>165.48</v>
      </c>
      <c r="G152" s="64">
        <v>4.05</v>
      </c>
      <c r="H152" s="65">
        <f t="shared" si="4"/>
        <v>40.85925925925926</v>
      </c>
      <c r="I152" s="98">
        <v>68301</v>
      </c>
      <c r="J152" s="75">
        <f t="shared" si="5"/>
        <v>8.059025494922931</v>
      </c>
      <c r="K152" s="9"/>
      <c r="L152" s="10"/>
      <c r="M152" s="11"/>
    </row>
    <row r="153" spans="1:13" ht="12.75">
      <c r="A153" s="8"/>
      <c r="B153" s="32"/>
      <c r="C153" s="6"/>
      <c r="D153" s="136"/>
      <c r="E153" s="94">
        <v>38704</v>
      </c>
      <c r="F153" s="64">
        <v>165.97</v>
      </c>
      <c r="G153" s="64">
        <v>3.92</v>
      </c>
      <c r="H153" s="65">
        <f t="shared" si="4"/>
        <v>42.339285714285715</v>
      </c>
      <c r="I153" s="98">
        <v>68856</v>
      </c>
      <c r="J153" s="75">
        <f t="shared" si="5"/>
        <v>7.628700128700129</v>
      </c>
      <c r="K153" s="76" t="s">
        <v>100</v>
      </c>
      <c r="L153" s="77" t="s">
        <v>17</v>
      </c>
      <c r="M153" s="11"/>
    </row>
    <row r="154" spans="1:13" ht="13.5" thickBot="1">
      <c r="A154" s="8"/>
      <c r="B154" s="32"/>
      <c r="C154" s="6"/>
      <c r="D154" s="136"/>
      <c r="E154" s="79">
        <v>38715</v>
      </c>
      <c r="F154" s="80">
        <v>155.59</v>
      </c>
      <c r="G154" s="80">
        <v>3.77</v>
      </c>
      <c r="H154" s="81">
        <f t="shared" si="4"/>
        <v>41.270557029177716</v>
      </c>
      <c r="I154" s="85">
        <v>69375</v>
      </c>
      <c r="J154" s="83">
        <f t="shared" si="5"/>
        <v>7.951937770554474</v>
      </c>
      <c r="K154" s="84">
        <f>SUM(F108:F154)</f>
        <v>7102.150000000002</v>
      </c>
      <c r="L154" s="85">
        <f>I154-I107</f>
        <v>22348</v>
      </c>
      <c r="M154" s="11"/>
    </row>
    <row r="155" spans="1:13" ht="12.75">
      <c r="A155" s="8"/>
      <c r="B155" s="32"/>
      <c r="C155" s="6"/>
      <c r="D155" s="136"/>
      <c r="E155" s="86">
        <v>38724</v>
      </c>
      <c r="F155" s="87">
        <v>150.33</v>
      </c>
      <c r="G155" s="87">
        <v>3.8</v>
      </c>
      <c r="H155" s="88">
        <f t="shared" si="4"/>
        <v>39.56052631578948</v>
      </c>
      <c r="I155" s="115">
        <v>69868</v>
      </c>
      <c r="J155" s="90">
        <f t="shared" si="5"/>
        <v>8.024447528557705</v>
      </c>
      <c r="K155" s="91" t="s">
        <v>30</v>
      </c>
      <c r="L155" s="92">
        <f>(SUM(H108:H154)/L154)*100</f>
        <v>7.839931390569974</v>
      </c>
      <c r="M155" s="11"/>
    </row>
    <row r="156" spans="1:13" ht="12.75">
      <c r="A156" s="8"/>
      <c r="B156" s="32"/>
      <c r="C156" s="6"/>
      <c r="D156" s="136"/>
      <c r="E156" s="101">
        <v>38730</v>
      </c>
      <c r="F156" s="121">
        <v>85.43</v>
      </c>
      <c r="G156" s="121">
        <v>3.76</v>
      </c>
      <c r="H156" s="69">
        <f t="shared" si="4"/>
        <v>22.720744680851066</v>
      </c>
      <c r="I156" s="59">
        <v>70145</v>
      </c>
      <c r="J156" s="104">
        <f t="shared" si="5"/>
        <v>8.20243490283432</v>
      </c>
      <c r="K156" s="9"/>
      <c r="L156" s="10"/>
      <c r="M156" s="11"/>
    </row>
    <row r="157" spans="1:13" ht="12.75">
      <c r="A157" s="8"/>
      <c r="B157" s="32"/>
      <c r="C157" s="6"/>
      <c r="D157" s="136"/>
      <c r="E157" s="101">
        <v>38735</v>
      </c>
      <c r="F157" s="121">
        <v>113.23</v>
      </c>
      <c r="G157" s="121">
        <v>3.81</v>
      </c>
      <c r="H157" s="69">
        <f t="shared" si="4"/>
        <v>29.719160104986877</v>
      </c>
      <c r="I157" s="59">
        <v>70526</v>
      </c>
      <c r="J157" s="104">
        <f t="shared" si="5"/>
        <v>7.800304489497869</v>
      </c>
      <c r="K157" s="9"/>
      <c r="L157" s="10"/>
      <c r="M157" s="11"/>
    </row>
    <row r="158" spans="1:13" ht="12.75">
      <c r="A158" s="8"/>
      <c r="B158" s="32"/>
      <c r="C158" s="6"/>
      <c r="D158" s="136"/>
      <c r="E158" s="101">
        <v>38740</v>
      </c>
      <c r="F158" s="121">
        <v>89.35</v>
      </c>
      <c r="G158" s="121">
        <v>3.82</v>
      </c>
      <c r="H158" s="69">
        <f t="shared" si="4"/>
        <v>23.39005235602094</v>
      </c>
      <c r="I158" s="59">
        <v>70826</v>
      </c>
      <c r="J158" s="104">
        <f t="shared" si="5"/>
        <v>7.796684118673647</v>
      </c>
      <c r="K158" s="9"/>
      <c r="L158" s="10"/>
      <c r="M158" s="11"/>
    </row>
    <row r="159" spans="1:13" ht="12.75">
      <c r="A159" s="8"/>
      <c r="B159" s="32"/>
      <c r="C159" s="6"/>
      <c r="D159" s="136"/>
      <c r="E159" s="101">
        <v>38744</v>
      </c>
      <c r="F159" s="121">
        <v>121.11</v>
      </c>
      <c r="G159" s="121">
        <v>3.78</v>
      </c>
      <c r="H159" s="69">
        <f t="shared" si="4"/>
        <v>32.03968253968254</v>
      </c>
      <c r="I159" s="59">
        <v>71282</v>
      </c>
      <c r="J159" s="104">
        <f t="shared" si="5"/>
        <v>7.026246170983012</v>
      </c>
      <c r="K159" s="9"/>
      <c r="L159" s="10"/>
      <c r="M159" s="11"/>
    </row>
    <row r="160" spans="1:13" ht="12.75">
      <c r="A160" s="8"/>
      <c r="B160" s="32"/>
      <c r="C160" s="6"/>
      <c r="D160" s="136"/>
      <c r="E160" s="101">
        <v>38744</v>
      </c>
      <c r="F160" s="121">
        <v>108.55</v>
      </c>
      <c r="G160" s="121">
        <v>3.71</v>
      </c>
      <c r="H160" s="69">
        <f t="shared" si="4"/>
        <v>29.258760107816713</v>
      </c>
      <c r="I160" s="59">
        <v>71710</v>
      </c>
      <c r="J160" s="104">
        <f t="shared" si="5"/>
        <v>6.836158903695494</v>
      </c>
      <c r="K160" s="9"/>
      <c r="L160" s="10"/>
      <c r="M160" s="11"/>
    </row>
    <row r="161" spans="1:13" ht="12.75">
      <c r="A161" s="8"/>
      <c r="B161" s="32"/>
      <c r="C161" s="6"/>
      <c r="D161" s="136"/>
      <c r="E161" s="101">
        <v>38753</v>
      </c>
      <c r="F161" s="121">
        <v>116.52</v>
      </c>
      <c r="G161" s="121">
        <v>3.76</v>
      </c>
      <c r="H161" s="69">
        <f t="shared" si="4"/>
        <v>30.98936170212766</v>
      </c>
      <c r="I161" s="59">
        <v>72090</v>
      </c>
      <c r="J161" s="104">
        <f t="shared" si="5"/>
        <v>8.155095184770436</v>
      </c>
      <c r="K161" s="9"/>
      <c r="L161" s="10"/>
      <c r="M161" s="11"/>
    </row>
    <row r="162" spans="1:13" ht="12.75">
      <c r="A162" s="8"/>
      <c r="B162" s="32"/>
      <c r="C162" s="6"/>
      <c r="D162" s="136"/>
      <c r="E162" s="101">
        <v>38760</v>
      </c>
      <c r="F162" s="121">
        <v>125.81</v>
      </c>
      <c r="G162" s="121">
        <v>3.67</v>
      </c>
      <c r="H162" s="69">
        <f t="shared" si="4"/>
        <v>34.28065395095368</v>
      </c>
      <c r="I162" s="59">
        <v>72534</v>
      </c>
      <c r="J162" s="104">
        <f t="shared" si="5"/>
        <v>7.720868006971548</v>
      </c>
      <c r="K162" s="9"/>
      <c r="L162" s="10"/>
      <c r="M162" s="11"/>
    </row>
    <row r="163" spans="1:13" ht="12.75">
      <c r="A163" s="8"/>
      <c r="B163" s="32"/>
      <c r="C163" s="6"/>
      <c r="D163" s="136"/>
      <c r="E163" s="101">
        <v>38771</v>
      </c>
      <c r="F163" s="121">
        <v>122.85</v>
      </c>
      <c r="G163" s="121">
        <v>3.93</v>
      </c>
      <c r="H163" s="69">
        <f t="shared" si="4"/>
        <v>31.25954198473282</v>
      </c>
      <c r="I163" s="59">
        <v>72946</v>
      </c>
      <c r="J163" s="104">
        <f t="shared" si="5"/>
        <v>7.58726747202253</v>
      </c>
      <c r="K163" s="9"/>
      <c r="L163" s="10"/>
      <c r="M163" s="11"/>
    </row>
    <row r="164" spans="1:13" ht="12.75">
      <c r="A164" s="8"/>
      <c r="B164" s="32"/>
      <c r="C164" s="6"/>
      <c r="D164" s="136"/>
      <c r="E164" s="101">
        <v>38775</v>
      </c>
      <c r="F164" s="121">
        <v>86.71</v>
      </c>
      <c r="G164" s="121">
        <v>3.72</v>
      </c>
      <c r="H164" s="69">
        <f t="shared" si="4"/>
        <v>23.309139784946233</v>
      </c>
      <c r="I164" s="59">
        <v>73225</v>
      </c>
      <c r="J164" s="104">
        <f t="shared" si="5"/>
        <v>8.354530388869618</v>
      </c>
      <c r="K164" s="9"/>
      <c r="L164" s="10"/>
      <c r="M164" s="11"/>
    </row>
    <row r="165" spans="1:13" ht="12.75">
      <c r="A165" s="8"/>
      <c r="B165" s="32"/>
      <c r="C165" s="6"/>
      <c r="D165" s="136"/>
      <c r="E165" s="101">
        <v>38786</v>
      </c>
      <c r="F165" s="121">
        <v>161.44</v>
      </c>
      <c r="G165" s="121">
        <v>3.61</v>
      </c>
      <c r="H165" s="69">
        <f t="shared" si="4"/>
        <v>44.7202216066482</v>
      </c>
      <c r="I165" s="59">
        <v>73816</v>
      </c>
      <c r="J165" s="104">
        <f t="shared" si="5"/>
        <v>7.566873368299189</v>
      </c>
      <c r="K165" s="9"/>
      <c r="L165" s="10"/>
      <c r="M165" s="11"/>
    </row>
    <row r="166" spans="1:13" ht="12.75">
      <c r="A166" s="8"/>
      <c r="B166" s="32"/>
      <c r="C166" s="6"/>
      <c r="D166" s="136"/>
      <c r="E166" s="101">
        <v>38794</v>
      </c>
      <c r="F166" s="121">
        <v>73.84</v>
      </c>
      <c r="G166" s="121">
        <v>3.81</v>
      </c>
      <c r="H166" s="69">
        <f t="shared" si="4"/>
        <v>19.380577427821525</v>
      </c>
      <c r="I166" s="59">
        <v>74075</v>
      </c>
      <c r="J166" s="104">
        <f t="shared" si="5"/>
        <v>7.482848427730318</v>
      </c>
      <c r="K166" s="9"/>
      <c r="L166" s="10"/>
      <c r="M166" s="11"/>
    </row>
    <row r="167" spans="1:13" ht="12.75">
      <c r="A167" s="8"/>
      <c r="B167" s="32"/>
      <c r="C167" s="6"/>
      <c r="D167" s="136"/>
      <c r="E167" s="101">
        <v>38805</v>
      </c>
      <c r="F167" s="121">
        <v>172.9</v>
      </c>
      <c r="G167" s="121">
        <v>3.85</v>
      </c>
      <c r="H167" s="69">
        <f t="shared" si="4"/>
        <v>44.90909090909091</v>
      </c>
      <c r="I167" s="59">
        <v>74632</v>
      </c>
      <c r="J167" s="104">
        <f t="shared" si="5"/>
        <v>8.062673412763179</v>
      </c>
      <c r="K167" s="119"/>
      <c r="L167" s="10"/>
      <c r="M167" s="11"/>
    </row>
    <row r="168" spans="1:13" ht="12.75">
      <c r="A168" s="8"/>
      <c r="B168" s="32"/>
      <c r="C168" s="6"/>
      <c r="D168" s="136"/>
      <c r="E168" s="101">
        <v>38815</v>
      </c>
      <c r="F168" s="121">
        <v>127.59</v>
      </c>
      <c r="G168" s="121">
        <v>3.82</v>
      </c>
      <c r="H168" s="69">
        <f t="shared" si="4"/>
        <v>33.40052356020943</v>
      </c>
      <c r="I168" s="59">
        <v>75055</v>
      </c>
      <c r="J168" s="104">
        <f t="shared" si="5"/>
        <v>7.896104860569605</v>
      </c>
      <c r="K168" s="10"/>
      <c r="L168" s="10"/>
      <c r="M168" s="11"/>
    </row>
    <row r="169" spans="1:13" ht="12.75">
      <c r="A169" s="8"/>
      <c r="B169" s="32"/>
      <c r="C169" s="6"/>
      <c r="D169" s="136"/>
      <c r="E169" s="101">
        <v>38824</v>
      </c>
      <c r="F169" s="121">
        <v>133.21</v>
      </c>
      <c r="G169" s="121">
        <v>3.96</v>
      </c>
      <c r="H169" s="69">
        <f t="shared" si="4"/>
        <v>33.63888888888889</v>
      </c>
      <c r="I169" s="59">
        <v>75488</v>
      </c>
      <c r="J169" s="104">
        <f t="shared" si="5"/>
        <v>7.768796510136003</v>
      </c>
      <c r="K169" s="9"/>
      <c r="L169" s="10"/>
      <c r="M169" s="11"/>
    </row>
    <row r="170" spans="1:13" ht="12.75">
      <c r="A170" s="8"/>
      <c r="B170" s="32"/>
      <c r="C170" s="6"/>
      <c r="D170" s="136"/>
      <c r="E170" s="101">
        <v>38834</v>
      </c>
      <c r="F170" s="121">
        <v>199.83</v>
      </c>
      <c r="G170" s="121">
        <v>4.33</v>
      </c>
      <c r="H170" s="69">
        <f t="shared" si="4"/>
        <v>46.15011547344111</v>
      </c>
      <c r="I170" s="59">
        <v>76074</v>
      </c>
      <c r="J170" s="104">
        <f t="shared" si="5"/>
        <v>7.875446326525787</v>
      </c>
      <c r="K170" s="9"/>
      <c r="L170" s="10"/>
      <c r="M170" s="11"/>
    </row>
    <row r="171" spans="1:13" ht="12.75">
      <c r="A171" s="8"/>
      <c r="B171" s="32"/>
      <c r="C171" s="6"/>
      <c r="D171" s="136"/>
      <c r="E171" s="101">
        <v>38841</v>
      </c>
      <c r="F171" s="121">
        <v>145.04</v>
      </c>
      <c r="G171" s="121">
        <v>4.3</v>
      </c>
      <c r="H171" s="69">
        <f t="shared" si="4"/>
        <v>33.730232558139534</v>
      </c>
      <c r="I171" s="59">
        <v>76506</v>
      </c>
      <c r="J171" s="104">
        <f t="shared" si="5"/>
        <v>7.807924203273041</v>
      </c>
      <c r="K171" s="9"/>
      <c r="L171" s="10"/>
      <c r="M171" s="11"/>
    </row>
    <row r="172" spans="1:13" ht="12.75">
      <c r="A172" s="8"/>
      <c r="B172" s="32"/>
      <c r="C172" s="6"/>
      <c r="D172" s="136"/>
      <c r="E172" s="101">
        <v>38848</v>
      </c>
      <c r="F172" s="121">
        <v>191.54</v>
      </c>
      <c r="G172" s="121">
        <v>4.12</v>
      </c>
      <c r="H172" s="69">
        <f aca="true" t="shared" si="6" ref="H172:H184">F172/G172</f>
        <v>46.49029126213592</v>
      </c>
      <c r="I172" s="59">
        <v>77141</v>
      </c>
      <c r="J172" s="104">
        <f t="shared" si="5"/>
        <v>7.321305710572585</v>
      </c>
      <c r="K172" s="9"/>
      <c r="L172" s="10"/>
      <c r="M172" s="11"/>
    </row>
    <row r="173" spans="1:13" ht="12.75">
      <c r="A173" s="8"/>
      <c r="B173" s="32"/>
      <c r="C173" s="6"/>
      <c r="D173" s="136"/>
      <c r="E173" s="101">
        <v>38857</v>
      </c>
      <c r="F173" s="121">
        <v>180.55</v>
      </c>
      <c r="G173" s="121">
        <v>4.14</v>
      </c>
      <c r="H173" s="69">
        <f t="shared" si="6"/>
        <v>43.611111111111114</v>
      </c>
      <c r="I173" s="59">
        <v>77730</v>
      </c>
      <c r="J173" s="104">
        <f aca="true" t="shared" si="7" ref="J173:J184">(H173/(I173-I172))*100</f>
        <v>7.404263346538389</v>
      </c>
      <c r="K173" s="9"/>
      <c r="L173" s="10"/>
      <c r="M173" s="11"/>
    </row>
    <row r="174" spans="1:13" ht="12.75">
      <c r="A174" s="8"/>
      <c r="B174" s="32"/>
      <c r="C174" s="6"/>
      <c r="D174" s="136"/>
      <c r="E174" s="101">
        <v>38878</v>
      </c>
      <c r="F174" s="121">
        <v>171.85</v>
      </c>
      <c r="G174" s="121">
        <v>4.16</v>
      </c>
      <c r="H174" s="69">
        <f t="shared" si="6"/>
        <v>41.31009615384615</v>
      </c>
      <c r="I174" s="59">
        <v>78262</v>
      </c>
      <c r="J174" s="104">
        <f t="shared" si="7"/>
        <v>7.765055668016194</v>
      </c>
      <c r="K174" s="9"/>
      <c r="L174" s="10"/>
      <c r="M174" s="11"/>
    </row>
    <row r="175" spans="1:13" ht="12.75">
      <c r="A175" s="8"/>
      <c r="B175" s="32"/>
      <c r="C175" s="6"/>
      <c r="D175" s="136"/>
      <c r="E175" s="101">
        <v>38884</v>
      </c>
      <c r="F175" s="121">
        <v>142.1</v>
      </c>
      <c r="G175" s="121">
        <v>4.15</v>
      </c>
      <c r="H175" s="69">
        <f t="shared" si="6"/>
        <v>34.24096385542168</v>
      </c>
      <c r="I175" s="59">
        <v>78689</v>
      </c>
      <c r="J175" s="104">
        <f t="shared" si="7"/>
        <v>8.01896109026269</v>
      </c>
      <c r="K175" s="9"/>
      <c r="L175" s="10"/>
      <c r="M175" s="11"/>
    </row>
    <row r="176" spans="1:13" ht="12.75">
      <c r="A176" s="8"/>
      <c r="B176" s="32"/>
      <c r="C176" s="6"/>
      <c r="D176" s="136"/>
      <c r="E176" s="101">
        <v>38892</v>
      </c>
      <c r="F176" s="121">
        <v>150.75</v>
      </c>
      <c r="G176" s="121">
        <v>4.11</v>
      </c>
      <c r="H176" s="69">
        <f t="shared" si="6"/>
        <v>36.67883211678832</v>
      </c>
      <c r="I176" s="59">
        <v>79181</v>
      </c>
      <c r="J176" s="104">
        <f t="shared" si="7"/>
        <v>7.455047178209008</v>
      </c>
      <c r="K176" s="9"/>
      <c r="L176" s="10"/>
      <c r="M176" s="11"/>
    </row>
    <row r="177" spans="1:13" ht="12.75">
      <c r="A177" s="8"/>
      <c r="B177" s="32"/>
      <c r="C177" s="6"/>
      <c r="D177" s="136"/>
      <c r="E177" s="101">
        <v>38897</v>
      </c>
      <c r="F177" s="121">
        <v>134.68</v>
      </c>
      <c r="G177" s="121">
        <v>4.11</v>
      </c>
      <c r="H177" s="69">
        <f t="shared" si="6"/>
        <v>32.76885644768856</v>
      </c>
      <c r="I177" s="59">
        <v>79591</v>
      </c>
      <c r="J177" s="104">
        <f t="shared" si="7"/>
        <v>7.992404011631357</v>
      </c>
      <c r="K177" s="9"/>
      <c r="L177" s="10"/>
      <c r="M177" s="11"/>
    </row>
    <row r="178" spans="1:13" ht="12.75">
      <c r="A178" s="8"/>
      <c r="B178" s="32"/>
      <c r="C178" s="6"/>
      <c r="D178" s="136"/>
      <c r="E178" s="101">
        <v>38903</v>
      </c>
      <c r="F178" s="121">
        <v>158.28</v>
      </c>
      <c r="G178" s="121">
        <v>4.11</v>
      </c>
      <c r="H178" s="69">
        <f t="shared" si="6"/>
        <v>38.51094890510949</v>
      </c>
      <c r="I178" s="59">
        <v>80096</v>
      </c>
      <c r="J178" s="104">
        <f t="shared" si="7"/>
        <v>7.625930476259304</v>
      </c>
      <c r="K178" s="9"/>
      <c r="L178" s="10"/>
      <c r="M178" s="11"/>
    </row>
    <row r="179" spans="1:13" ht="12.75">
      <c r="A179" s="8"/>
      <c r="B179" s="32"/>
      <c r="C179" s="6"/>
      <c r="D179" s="136"/>
      <c r="E179" s="101">
        <v>38908</v>
      </c>
      <c r="F179" s="121">
        <v>160.85</v>
      </c>
      <c r="G179" s="121">
        <v>4.15</v>
      </c>
      <c r="H179" s="69">
        <f t="shared" si="6"/>
        <v>38.75903614457831</v>
      </c>
      <c r="I179" s="59">
        <v>80630</v>
      </c>
      <c r="J179" s="104">
        <f t="shared" si="7"/>
        <v>7.258246469022156</v>
      </c>
      <c r="K179" s="15"/>
      <c r="L179" s="10"/>
      <c r="M179" s="11"/>
    </row>
    <row r="180" spans="1:13" ht="12.75">
      <c r="A180" s="8"/>
      <c r="B180" s="32"/>
      <c r="C180" s="6"/>
      <c r="D180" s="136"/>
      <c r="E180" s="101">
        <v>38917</v>
      </c>
      <c r="F180" s="121">
        <v>174.89</v>
      </c>
      <c r="G180" s="121">
        <v>4.19</v>
      </c>
      <c r="H180" s="69">
        <f t="shared" si="6"/>
        <v>41.7398568019093</v>
      </c>
      <c r="I180" s="59">
        <v>81158</v>
      </c>
      <c r="J180" s="104">
        <f t="shared" si="7"/>
        <v>7.905275909452518</v>
      </c>
      <c r="K180" s="15"/>
      <c r="L180" s="10"/>
      <c r="M180" s="11"/>
    </row>
    <row r="181" spans="1:13" ht="12.75">
      <c r="A181" s="8"/>
      <c r="B181" s="32"/>
      <c r="C181" s="6"/>
      <c r="D181" s="136"/>
      <c r="E181" s="101">
        <v>38920</v>
      </c>
      <c r="F181" s="121">
        <v>129.64</v>
      </c>
      <c r="G181" s="121">
        <v>4.29</v>
      </c>
      <c r="H181" s="69">
        <f t="shared" si="6"/>
        <v>30.219114219114214</v>
      </c>
      <c r="I181" s="59">
        <v>81572</v>
      </c>
      <c r="J181" s="104">
        <f t="shared" si="7"/>
        <v>7.2993029514768635</v>
      </c>
      <c r="K181" s="15"/>
      <c r="L181" s="10"/>
      <c r="M181" s="11"/>
    </row>
    <row r="182" spans="1:13" ht="12.75">
      <c r="A182" s="8"/>
      <c r="B182" s="32"/>
      <c r="C182" s="6"/>
      <c r="D182" s="136"/>
      <c r="E182" s="101">
        <v>38932</v>
      </c>
      <c r="F182" s="121">
        <v>183.01</v>
      </c>
      <c r="G182" s="121">
        <v>4.28</v>
      </c>
      <c r="H182" s="69">
        <f t="shared" si="6"/>
        <v>42.759345794392516</v>
      </c>
      <c r="I182" s="59">
        <v>82137</v>
      </c>
      <c r="J182" s="104">
        <f t="shared" si="7"/>
        <v>7.5680258043172595</v>
      </c>
      <c r="K182" s="15"/>
      <c r="L182" s="10"/>
      <c r="M182" s="11"/>
    </row>
    <row r="183" spans="1:13" ht="12.75">
      <c r="A183" s="8"/>
      <c r="B183" s="32"/>
      <c r="C183" s="6"/>
      <c r="D183" s="136"/>
      <c r="E183" s="101">
        <v>38944</v>
      </c>
      <c r="F183" s="121">
        <v>101.02</v>
      </c>
      <c r="G183" s="121">
        <v>4.42</v>
      </c>
      <c r="H183" s="69">
        <f t="shared" si="6"/>
        <v>22.855203619909503</v>
      </c>
      <c r="I183" s="59">
        <v>82419</v>
      </c>
      <c r="J183" s="104">
        <f t="shared" si="7"/>
        <v>8.104682134719681</v>
      </c>
      <c r="K183" s="15"/>
      <c r="L183" s="10"/>
      <c r="M183" s="11"/>
    </row>
    <row r="184" spans="1:13" ht="12.75">
      <c r="A184" s="8"/>
      <c r="B184" s="32"/>
      <c r="C184" s="6"/>
      <c r="D184" s="136"/>
      <c r="E184" s="101">
        <v>38947</v>
      </c>
      <c r="F184" s="121">
        <v>155.79</v>
      </c>
      <c r="G184" s="121">
        <v>4.55</v>
      </c>
      <c r="H184" s="69">
        <f t="shared" si="6"/>
        <v>34.23956043956044</v>
      </c>
      <c r="I184" s="59">
        <v>82844</v>
      </c>
      <c r="J184" s="104">
        <f t="shared" si="7"/>
        <v>8.056367162249515</v>
      </c>
      <c r="K184" s="15"/>
      <c r="L184" s="10"/>
      <c r="M184" s="11"/>
    </row>
    <row r="185" spans="1:13" ht="12.75">
      <c r="A185" s="8"/>
      <c r="B185" s="32"/>
      <c r="C185" s="6"/>
      <c r="D185" s="136"/>
      <c r="E185" s="101">
        <v>38951</v>
      </c>
      <c r="F185" s="121">
        <v>165.01</v>
      </c>
      <c r="G185" s="121">
        <v>4.59</v>
      </c>
      <c r="H185" s="69">
        <f>F185/G185</f>
        <v>35.949891067538125</v>
      </c>
      <c r="I185" s="59">
        <v>83284</v>
      </c>
      <c r="J185" s="104">
        <f>(H185/(I185-I184))*100</f>
        <v>8.170429788076847</v>
      </c>
      <c r="K185" s="15"/>
      <c r="L185" s="10"/>
      <c r="M185" s="11"/>
    </row>
    <row r="186" spans="1:13" ht="12.75">
      <c r="A186" s="8"/>
      <c r="B186" s="32"/>
      <c r="C186" s="6"/>
      <c r="D186" s="136"/>
      <c r="E186" s="124"/>
      <c r="F186" s="125"/>
      <c r="G186" s="125"/>
      <c r="H186" s="126"/>
      <c r="I186" s="72"/>
      <c r="J186" s="127"/>
      <c r="K186" s="15"/>
      <c r="L186" s="10"/>
      <c r="M186" s="11"/>
    </row>
    <row r="187" spans="1:13" ht="12.75">
      <c r="A187" s="8"/>
      <c r="B187" s="32"/>
      <c r="C187" s="6"/>
      <c r="D187" s="136"/>
      <c r="E187" s="128"/>
      <c r="F187" s="125"/>
      <c r="G187" s="125"/>
      <c r="H187" s="126"/>
      <c r="I187" s="72"/>
      <c r="J187" s="129"/>
      <c r="K187" s="123" t="s">
        <v>101</v>
      </c>
      <c r="L187" s="77" t="s">
        <v>17</v>
      </c>
      <c r="M187" s="11"/>
    </row>
    <row r="188" spans="1:13" ht="13.5" thickBot="1">
      <c r="A188" s="8"/>
      <c r="B188" s="32"/>
      <c r="C188" s="6"/>
      <c r="D188" s="136"/>
      <c r="E188" s="130"/>
      <c r="F188" s="131"/>
      <c r="G188" s="131"/>
      <c r="H188" s="132"/>
      <c r="I188" s="133"/>
      <c r="J188" s="134"/>
      <c r="K188" s="84">
        <f>SUM(F155:F188)</f>
        <v>4333.7</v>
      </c>
      <c r="L188" s="85">
        <f>MAX(I155:I188)-I154</f>
        <v>13909</v>
      </c>
      <c r="M188" s="11"/>
    </row>
    <row r="189" spans="1:13" ht="12.75">
      <c r="A189" s="8"/>
      <c r="B189" s="32"/>
      <c r="C189" s="6"/>
      <c r="D189" s="137"/>
      <c r="E189" s="135"/>
      <c r="F189" s="121"/>
      <c r="G189" s="121"/>
      <c r="H189" s="69"/>
      <c r="I189" s="122"/>
      <c r="J189" s="104"/>
      <c r="K189" s="91" t="s">
        <v>30</v>
      </c>
      <c r="L189" s="92">
        <f>(SUM(H155:H188)/L188)*100</f>
        <v>7.711484520032001</v>
      </c>
      <c r="M189" s="11"/>
    </row>
    <row r="190" ht="12.75">
      <c r="C190" s="138"/>
    </row>
  </sheetData>
  <hyperlinks>
    <hyperlink ref="H2" r:id="rId1" display="http://members.chello.pl/r.wicik/"/>
  </hyperlinks>
  <printOptions/>
  <pageMargins left="0.75" right="0.75" top="1" bottom="1" header="0.5" footer="0.5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</dc:creator>
  <cp:keywords/>
  <dc:description/>
  <cp:lastModifiedBy>As</cp:lastModifiedBy>
  <dcterms:created xsi:type="dcterms:W3CDTF">2006-11-15T08:29:11Z</dcterms:created>
  <dcterms:modified xsi:type="dcterms:W3CDTF">2008-07-17T09:05:44Z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